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6285" tabRatio="851" activeTab="11"/>
  </bookViews>
  <sheets>
    <sheet name="Truong" sheetId="1" r:id="rId1"/>
    <sheet name="LopHoc_THPT" sheetId="2" r:id="rId2"/>
    <sheet name="HocSinh_THPT" sheetId="3" r:id="rId3"/>
    <sheet name="DanhGiaHS_THPT" sheetId="4" r:id="rId4"/>
    <sheet name="DanhGiaMH_THPT" sheetId="5" r:id="rId5"/>
    <sheet name="Danhgia_CBGVNV" sheetId="6" state="hidden" r:id="rId6"/>
    <sheet name="TaiChinh" sheetId="7" r:id="rId7"/>
    <sheet name="HocSinh_THPTBS" sheetId="8" r:id="rId8"/>
    <sheet name="DanhGiaHS_THPTBS" sheetId="9" r:id="rId9"/>
    <sheet name="DanhGiaMH_THPTBS" sheetId="10" r:id="rId10"/>
    <sheet name="Danhgia_CBGVNVBS" sheetId="11" state="hidden" r:id="rId11"/>
    <sheet name="TaiChinhBS" sheetId="12" r:id="rId12"/>
  </sheets>
  <externalReferences>
    <externalReference r:id="rId15"/>
  </externalReferences>
  <definedNames>
    <definedName name="BAOCAO_TAICHINH">'TaiChinh'!$C$9:$C$44</definedName>
    <definedName name="BIEU_C.CBQL">'Danhgia_CBGVNV'!$B$25:$Q$37</definedName>
    <definedName name="BIEU_C.TAICHINH">'TaiChinh'!$B$10:$C$44</definedName>
    <definedName name="BIEU_INFO">#REF!</definedName>
    <definedName name="BIEU04_THPT_C.GV">'Danhgia_CBGVNV'!$B$6:$Q$24</definedName>
    <definedName name="BIEU04_THPT_C.HK">'DanhGiaHS_THPT'!$B$5:$F$21</definedName>
    <definedName name="BIEU04_THPT_C.HL">'DanhGiaHS_THPT'!$B$22:$F$53</definedName>
    <definedName name="BIEU04_THPT_C.HLM">'DanhGiaMH_THPT'!$B$5:$F$98</definedName>
    <definedName name="BIEU04_THPT_C.HS">'HocSinh_THPT'!$B$5:$F$32</definedName>
    <definedName name="BIEU04_THPT_C.LOP">'LopHoc_THPT'!$B$5:$F$39</definedName>
    <definedName name="DANHGIA_HOCSINH_THPT">'DanhGiaMH_THPT'!$D$5:$F$98</definedName>
    <definedName name="diachi">#REF!</definedName>
    <definedName name="dienthoai">#REF!</definedName>
    <definedName name="DM_chuan" localSheetId="5">#REF!</definedName>
    <definedName name="DM_chuan" localSheetId="6">#REF!</definedName>
    <definedName name="DM_chuan">#REF!</definedName>
    <definedName name="DM_MaTruong" localSheetId="4">'[1]DanhMuc'!#REF!</definedName>
    <definedName name="DM_MaTruong" localSheetId="6">'[1]DanhMuc'!#REF!</definedName>
    <definedName name="DM_Nam">#REF!</definedName>
    <definedName name="email">#REF!</definedName>
    <definedName name="fax">#REF!</definedName>
    <definedName name="hieutruong">#REF!</definedName>
    <definedName name="HOCSINH_HOCNGHE_KHAC">#REF!</definedName>
    <definedName name="HS_BOHOC_THPT">'HocSinh_THPT'!$D$27:$F$32</definedName>
    <definedName name="HS_BOHOC_THPT_KHAC">#REF!</definedName>
    <definedName name="HS_CAPHOC_THPT1">'HocSinh_THPT'!$D$5:$F$8</definedName>
    <definedName name="HS_CAPHOC_THPT1_KHAC">#REF!</definedName>
    <definedName name="HS_CAPHOC_THPT2">'HocSinh_THPT'!$D$17:$F$25</definedName>
    <definedName name="HS_CAPHOC_THPT2_KHAC">#REF!</definedName>
    <definedName name="HS_CNGHANH_KHAC">#REF!</definedName>
    <definedName name="HS_CHINHSACH_THPT">'HocSinh_THPT'!$D$9:$F$16</definedName>
    <definedName name="HS_CHINHSACH_THPT_KHAC">#REF!</definedName>
    <definedName name="HS_HANHKIEM_THPT">'DanhGiaHS_THPT'!$D$6:$F$21</definedName>
    <definedName name="HS_HOCLUC_THPT">'DanhGiaHS_THPT'!$D$23:$F$46</definedName>
    <definedName name="HS_KETQUA_CN_THPT">'DanhGiaHS_THPT'!$D$49:$F$53</definedName>
    <definedName name="HS_LOAILOP_THPT_KHAC">#REF!</definedName>
    <definedName name="HS_PHANBAN_KHAC">#REF!</definedName>
    <definedName name="LH_CNGANH">'LopHoc_THPT'!$D$26:$F$39</definedName>
    <definedName name="LH_CNGANH_KHAC">#REF!</definedName>
    <definedName name="LH_DACBIET_THPT">'LopHoc_THPT'!$D$6:$F$8</definedName>
    <definedName name="LH_DACBIET_THPT_KHAC">#REF!</definedName>
    <definedName name="LH_MONHOC_THPT">'LopHoc_THPT'!$D$14:$F$20</definedName>
    <definedName name="LOP_HNDN_THEOLOP">'LopHoc_THPT'!$D$9:$F$12</definedName>
    <definedName name="LOP_HNDN_THEOLOP_KHAC">#REF!</definedName>
    <definedName name="LOP_PHANBAN">'LopHoc_THPT'!$D$22:$F$24</definedName>
    <definedName name="LOP_PHANBAN_KHAC">#REF!</definedName>
    <definedName name="LOPHOC_THPT">'LopHoc_THPT'!$D$5:$F$5</definedName>
    <definedName name="LOPHOC_THPT_KHAC">#REF!</definedName>
    <definedName name="ma_nam">#REF!</definedName>
    <definedName name="ma_tructhuoc">#REF!</definedName>
    <definedName name="ma_truong">#REF!</definedName>
    <definedName name="NHANSU_CHUYENMON_THPT1">'Danhgia_CBGVNV'!$F$20:$L$24</definedName>
    <definedName name="NHANSU_CHUYENMON_THPT2">'Danhgia_CBGVNV'!$M$20:$Q$24</definedName>
    <definedName name="NHANSU_DANHGIA_CBQL1">'Danhgia_CBGVNV'!$F$27:$L$31</definedName>
    <definedName name="NHANSU_DANHGIA_CBQL2">'Danhgia_CBGVNV'!$M$27:$Q$31</definedName>
    <definedName name="NHANSU_DANHGIA_GV_THPT1">'Danhgia_CBGVNV'!$F$8:$L$12</definedName>
    <definedName name="NHANSU_DANHGIA_GV_THPT2">'Danhgia_CBGVNV'!$M$8:$Q$12</definedName>
    <definedName name="NHANSU_DANHGIA_NV1">'Danhgia_CBGVNV'!$F$33:$L$37</definedName>
    <definedName name="NHANSU_DANHGIA_NV2">'Danhgia_CBGVNV'!$M$33:$Q$37</definedName>
    <definedName name="NHANSU_DAODUC_THPT1">'Danhgia_CBGVNV'!$F$14:$L$18</definedName>
    <definedName name="NHANSU_DAODUC_THPT2">'Danhgia_CBGVNV'!$M$14:$Q$18</definedName>
    <definedName name="NHANSU_HIV">'Danhgia_CBGVNV'!$D$42:$H$44</definedName>
    <definedName name="_xlnm.Print_Area" localSheetId="5">'Danhgia_CBGVNV'!$C$1:$Q$37</definedName>
    <definedName name="_xlnm.Print_Area" localSheetId="3">'DanhGiaHS_THPT'!$B$1:$F$53</definedName>
    <definedName name="_xlnm.Print_Area" localSheetId="4">'DanhGiaMH_THPT'!$B$1:$F$98</definedName>
    <definedName name="_xlnm.Print_Area" localSheetId="2">'HocSinh_THPT'!$B$1:$F$33</definedName>
    <definedName name="_xlnm.Print_Area" localSheetId="1">'LopHoc_THPT'!$B$1:$F$39</definedName>
    <definedName name="_xlnm.Print_Area" localSheetId="6">'TaiChinh'!$B$1:$E$58</definedName>
    <definedName name="_xlnm.Print_Titles" localSheetId="4">'DanhGiaMH_THPT'!$3:$4</definedName>
    <definedName name="phuongxa">#REF!</definedName>
    <definedName name="quanhuyen">#REF!</definedName>
    <definedName name="sodiemtruong">#REF!</definedName>
    <definedName name="tinhthanh">#REF!</definedName>
    <definedName name="truong">#REF!</definedName>
    <definedName name="web">#REF!</definedName>
  </definedNames>
  <calcPr fullCalcOnLoad="1"/>
</workbook>
</file>

<file path=xl/comments11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comments6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sharedStrings.xml><?xml version="1.0" encoding="utf-8"?>
<sst xmlns="http://schemas.openxmlformats.org/spreadsheetml/2006/main" count="730" uniqueCount="288">
  <si>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</si>
  <si>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</si>
  <si>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</si>
  <si>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</si>
  <si>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</si>
  <si>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</si>
  <si>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</si>
  <si>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</si>
  <si>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</si>
  <si>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</si>
  <si>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</si>
  <si>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</si>
  <si>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</si>
  <si>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</si>
  <si>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</si>
  <si>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</si>
  <si>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</si>
  <si>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(Ký)</t>
  </si>
  <si>
    <t>Thủ trưởng đơn vị</t>
  </si>
  <si>
    <t>Tổng số</t>
  </si>
  <si>
    <t>….,ngày      tháng      năm 20….</t>
  </si>
  <si>
    <t>Kế toán đơn vị</t>
  </si>
  <si>
    <t>(Ký,đóng dấu)</t>
  </si>
  <si>
    <t>Họ và tên :……………..</t>
  </si>
  <si>
    <t>Ghi chú :</t>
  </si>
  <si>
    <t>2. Thông tin về học sinh</t>
  </si>
  <si>
    <t>Loại học sinh</t>
  </si>
  <si>
    <t>Lớp 10</t>
  </si>
  <si>
    <t>Lớp 11</t>
  </si>
  <si>
    <t>Lớp 12</t>
  </si>
  <si>
    <t>Tổng số học sinh</t>
  </si>
  <si>
    <t>Dân tộc</t>
  </si>
  <si>
    <t>Nữ dân tộc</t>
  </si>
  <si>
    <t>Nữ</t>
  </si>
  <si>
    <t>Đánh giá học sinh</t>
  </si>
  <si>
    <t xml:space="preserve"> - Khá</t>
  </si>
  <si>
    <t xml:space="preserve"> - Trung bình</t>
  </si>
  <si>
    <t xml:space="preserve"> - Yếu</t>
  </si>
  <si>
    <t xml:space="preserve"> - Kém</t>
  </si>
  <si>
    <t>Tổng hợp kết quả cuối năm</t>
  </si>
  <si>
    <t xml:space="preserve"> - Lên lớp</t>
  </si>
  <si>
    <t xml:space="preserve"> - Thi lại</t>
  </si>
  <si>
    <t xml:space="preserve"> - Lưu ban</t>
  </si>
  <si>
    <t>Môn học</t>
  </si>
  <si>
    <t>Chia ra: - Giỏi</t>
  </si>
  <si>
    <t>Công nghệ</t>
  </si>
  <si>
    <t>Ngoại ngữ</t>
  </si>
  <si>
    <t>Tin học</t>
  </si>
  <si>
    <t>Thể dục</t>
  </si>
  <si>
    <t>3. Đánh giá học sinh</t>
  </si>
  <si>
    <t>Tên trường</t>
  </si>
  <si>
    <t>Mã đơn vị:</t>
  </si>
  <si>
    <t>Năm học:</t>
  </si>
  <si>
    <t>Tỉnh/thành phố:</t>
  </si>
  <si>
    <t>Huyện/quận:</t>
  </si>
  <si>
    <t>Xã/phường:</t>
  </si>
  <si>
    <t>(Ký tên, đóng dấu)</t>
  </si>
  <si>
    <t>HỒ SƠ TRƯỜNG THPT CUỐI NĂM</t>
  </si>
  <si>
    <t xml:space="preserve"> - Số học sinh chuyển đi</t>
  </si>
  <si>
    <t xml:space="preserve"> - Số học sinh chuyển đến</t>
  </si>
  <si>
    <t>Số học sinh chia theo hạnh kiểm</t>
  </si>
  <si>
    <t>Số học sinh chia theo học lực</t>
  </si>
  <si>
    <t>Toán học</t>
  </si>
  <si>
    <t>Vật lý</t>
  </si>
  <si>
    <t>Hoá học</t>
  </si>
  <si>
    <t>Sinh học</t>
  </si>
  <si>
    <t>Ngữ văn</t>
  </si>
  <si>
    <t>Lịch sử</t>
  </si>
  <si>
    <t>Địa lý</t>
  </si>
  <si>
    <t>A. Tổng thu</t>
  </si>
  <si>
    <t>B.Tổng chi</t>
  </si>
  <si>
    <t>(Kỳ báo cáo : Từ 01/01 đến 31/12 năm trước)</t>
  </si>
  <si>
    <t>Tổng thu (III+IV)</t>
  </si>
  <si>
    <t>1. Học phí, lệ phí</t>
  </si>
  <si>
    <t xml:space="preserve">    Trong đó : Học phí bán trú</t>
  </si>
  <si>
    <t xml:space="preserve">                    : Học phí học 2 buổi/ngày</t>
  </si>
  <si>
    <t xml:space="preserve"> 3. Thu khác</t>
  </si>
  <si>
    <t>2. Thu từ hợp đồng đào tạo,nghiên cứu,…</t>
  </si>
  <si>
    <t>3. Hoạt động sự nghiệp khác</t>
  </si>
  <si>
    <t xml:space="preserve"> 3. Hoạt động sự nghiệp khác</t>
  </si>
  <si>
    <t xml:space="preserve"> 1. Kinh phí chi thường xuyên</t>
  </si>
  <si>
    <t xml:space="preserve"> 2. Kinh phí chi không thường xuyên (CTMT,...)</t>
  </si>
  <si>
    <t xml:space="preserve"> 3. Chi đầu tư phát triển</t>
  </si>
  <si>
    <t xml:space="preserve"> 4. Chi khác (nếu có)</t>
  </si>
  <si>
    <t>(*) Con liệt sĩ, thương binh, bệnh binh; học sinh nhiễm chất độc da cam, hộ nghèo</t>
  </si>
  <si>
    <t>Giáo viên</t>
  </si>
  <si>
    <t>Chia theo chế độ lao động</t>
  </si>
  <si>
    <t>Trong tổng số</t>
  </si>
  <si>
    <t>Biên chế</t>
  </si>
  <si>
    <t>Hợp đồng</t>
  </si>
  <si>
    <r>
      <t xml:space="preserve">Chia ra: </t>
    </r>
    <r>
      <rPr>
        <sz val="12"/>
        <color indexed="62"/>
        <rFont val="Times New Roman"/>
        <family val="1"/>
      </rPr>
      <t>Xuất sắc</t>
    </r>
  </si>
  <si>
    <t>Khá</t>
  </si>
  <si>
    <t>Trung bình</t>
  </si>
  <si>
    <t>Kém</t>
  </si>
  <si>
    <t>* Đánh giá về đạo đức</t>
  </si>
  <si>
    <r>
      <t xml:space="preserve">Chia ra: </t>
    </r>
    <r>
      <rPr>
        <sz val="12"/>
        <color indexed="62"/>
        <rFont val="Times New Roman"/>
        <family val="1"/>
      </rPr>
      <t>Tốt</t>
    </r>
  </si>
  <si>
    <t>* Đánh giá về chuyên môn</t>
  </si>
  <si>
    <t>3. Xếp loại nhân viên</t>
  </si>
  <si>
    <t>4. Đánh giá môn học</t>
  </si>
  <si>
    <t>6. BÁO CÁO TÀI CHÍNH</t>
  </si>
  <si>
    <t xml:space="preserve"> + Con thương binh</t>
  </si>
  <si>
    <t xml:space="preserve"> + Vùng đặc biệt khó khăn</t>
  </si>
  <si>
    <t xml:space="preserve"> + Diện chính sách khác</t>
  </si>
  <si>
    <t xml:space="preserve">  + Học sinh tiên tiến</t>
  </si>
  <si>
    <t xml:space="preserve">   Trong đó:  + Học sinh giỏi</t>
  </si>
  <si>
    <t>5. Đánh giá cán bộ, giáo viên, nhân viên</t>
  </si>
  <si>
    <r>
      <t xml:space="preserve">Tổng chi </t>
    </r>
    <r>
      <rPr>
        <sz val="13"/>
        <color indexed="18"/>
        <rFont val="Times New Roman"/>
        <family val="1"/>
      </rPr>
      <t>(I+II+III+IV)</t>
    </r>
  </si>
  <si>
    <r>
      <t>1. Học phí, lệ phí</t>
    </r>
    <r>
      <rPr>
        <vertAlign val="superscript"/>
        <sz val="13"/>
        <color indexed="18"/>
        <rFont val="Times New Roman"/>
        <family val="1"/>
      </rPr>
      <t xml:space="preserve"> (1)</t>
    </r>
  </si>
  <si>
    <r>
      <t xml:space="preserve">Chia ra: 1. Chi thanh toán cho cá nhân </t>
    </r>
    <r>
      <rPr>
        <vertAlign val="superscript"/>
        <sz val="13"/>
        <color indexed="18"/>
        <rFont val="Times New Roman"/>
        <family val="1"/>
      </rPr>
      <t>(2)</t>
    </r>
  </si>
  <si>
    <r>
      <t xml:space="preserve">     2. Chi nghiệp vụ chuyên môn  </t>
    </r>
    <r>
      <rPr>
        <vertAlign val="superscript"/>
        <sz val="13"/>
        <color indexed="18"/>
        <rFont val="Times New Roman"/>
        <family val="1"/>
      </rPr>
      <t>(3)</t>
    </r>
  </si>
  <si>
    <r>
      <t xml:space="preserve">     3. Chi cho mua sắm, sửa chữa lớn </t>
    </r>
    <r>
      <rPr>
        <vertAlign val="superscript"/>
        <sz val="13"/>
        <color indexed="18"/>
        <rFont val="Times New Roman"/>
        <family val="1"/>
      </rPr>
      <t>(4)</t>
    </r>
  </si>
  <si>
    <r>
      <t xml:space="preserve">     4. Các khoản chi khác </t>
    </r>
    <r>
      <rPr>
        <vertAlign val="superscript"/>
        <sz val="13"/>
        <color indexed="18"/>
        <rFont val="Times New Roman"/>
        <family val="1"/>
      </rPr>
      <t>(5)</t>
    </r>
  </si>
  <si>
    <t>Thỉnh giảng</t>
  </si>
  <si>
    <t>Tổng số cán bộ, giáo viên, nhân viên</t>
  </si>
  <si>
    <t>Giáo dục quốc phòng</t>
  </si>
  <si>
    <t>Tiếng dân tộc</t>
  </si>
  <si>
    <t>Giáo dục công dân</t>
  </si>
  <si>
    <t>Nguyên nhân bỏ học</t>
  </si>
  <si>
    <t>Trong đó nữ</t>
  </si>
  <si>
    <t>Loại trường</t>
  </si>
  <si>
    <t>Loại hình</t>
  </si>
  <si>
    <t>Trường quốc tế</t>
  </si>
  <si>
    <t>Đạt mức chất lượng tối thiểu</t>
  </si>
  <si>
    <t>Tên hiệu trưởng:</t>
  </si>
  <si>
    <t>Điện thoại:</t>
  </si>
  <si>
    <t>Có HS hệ khác</t>
  </si>
  <si>
    <t>Fax:</t>
  </si>
  <si>
    <t>Không</t>
  </si>
  <si>
    <t>Địa chỉ trường:</t>
  </si>
  <si>
    <t>Email:</t>
  </si>
  <si>
    <t>Mức độ 1</t>
  </si>
  <si>
    <t>Web:</t>
  </si>
  <si>
    <t>Mức độ 2</t>
  </si>
  <si>
    <t>Số điểm trường phụ</t>
  </si>
  <si>
    <t>…...., ngày…...tháng .....năm 20...</t>
  </si>
  <si>
    <t>Họ tên người báo cáo</t>
  </si>
  <si>
    <t>(*) Dành cho trường không phải trường khuyết tật</t>
  </si>
  <si>
    <t>Có tổ chức dạy nghề PT</t>
  </si>
  <si>
    <t>(**) Dành cho trường không phải trường bán trú, nội trú</t>
  </si>
  <si>
    <t>Có lớp không chuyên</t>
  </si>
  <si>
    <r>
      <t>(1)</t>
    </r>
    <r>
      <rPr>
        <i/>
        <sz val="10"/>
        <color indexed="18"/>
        <rFont val="Times New Roman"/>
        <family val="1"/>
      </rPr>
      <t xml:space="preserve"> Là mã của trường quản lý cơ sở THPT này</t>
    </r>
  </si>
  <si>
    <t xml:space="preserve"> + Học lực yếu kém</t>
  </si>
  <si>
    <t xml:space="preserve"> + Xa trường, đi lại khó khăn</t>
  </si>
  <si>
    <t xml:space="preserve"> + Thiên tai, dịch bệnh</t>
  </si>
  <si>
    <t xml:space="preserve"> + Nguyên nhân khác</t>
  </si>
  <si>
    <t>Trong TS: + Nữ</t>
  </si>
  <si>
    <t xml:space="preserve"> + Dân tộc</t>
  </si>
  <si>
    <t xml:space="preserve"> + Nữ dân tộc</t>
  </si>
  <si>
    <r>
      <t xml:space="preserve"> - Số học sinh diện chính sách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(*)</t>
    </r>
  </si>
  <si>
    <t>Trong TS: + Con liệt sĩ</t>
  </si>
  <si>
    <t>Chia ra: Tốt</t>
  </si>
  <si>
    <t>Yếu</t>
  </si>
  <si>
    <t>Chia ra: Giỏi</t>
  </si>
  <si>
    <t xml:space="preserve"> I. Tổng thu phí, lệ phí, khác</t>
  </si>
  <si>
    <t xml:space="preserve"> 2. Thu từ hợp đồng đào tạo,nghiên cứu,…</t>
  </si>
  <si>
    <t xml:space="preserve"> II. Tổng số thu nộp ngân sách</t>
  </si>
  <si>
    <t xml:space="preserve"> III. Tổng số thu được để lại đơn vị (I-II)</t>
  </si>
  <si>
    <t xml:space="preserve"> IV. Kinh phí ngân sách nhà nước cấp</t>
  </si>
  <si>
    <t xml:space="preserve"> I. Chi thường xuyên (mục III+IV.1 của mục A)</t>
  </si>
  <si>
    <t xml:space="preserve"> II. Chi đầu tư phát triển</t>
  </si>
  <si>
    <t xml:space="preserve"> III. Kinh phí chi không thường xuyên (CTMT,...)</t>
  </si>
  <si>
    <t xml:space="preserve"> IV. Chi khác (nếu có)</t>
  </si>
  <si>
    <t>2. Xếp loại cán bộ quản lý</t>
  </si>
  <si>
    <t>1. Xếp loại giáo viên trung học</t>
  </si>
  <si>
    <t xml:space="preserve"> + Học sinh khuyết tật</t>
  </si>
  <si>
    <t xml:space="preserve"> + Con hộ nghèo</t>
  </si>
  <si>
    <t xml:space="preserve"> + Con hộ nghèo thuộc CT135</t>
  </si>
  <si>
    <t xml:space="preserve"> + Mồ côi cả cha lẫn mẹ</t>
  </si>
  <si>
    <t>Trong TS: + Hoàn cảnh gia đình khó khăn</t>
  </si>
  <si>
    <r>
      <t>(1)</t>
    </r>
    <r>
      <rPr>
        <i/>
        <sz val="10"/>
        <color indexed="62"/>
        <rFont val="Times New Roman"/>
        <family val="1"/>
      </rPr>
      <t xml:space="preserve"> Học phí, lệ phí bao gồm cả số thu học phí, lệ phí năm trước chuyển sang.</t>
    </r>
  </si>
  <si>
    <r>
      <t>(2)</t>
    </r>
    <r>
      <rPr>
        <i/>
        <sz val="10"/>
        <color indexed="18"/>
        <rFont val="Times New Roman"/>
        <family val="1"/>
      </rPr>
      <t xml:space="preserve"> Gồm các mục: 6000, 6050, 6100, 6150, 6120, 6250, 6300, 6350, 6400, 7150, 7250 của mục lục NSNN</t>
    </r>
  </si>
  <si>
    <r>
      <t>(3)</t>
    </r>
    <r>
      <rPr>
        <i/>
        <sz val="10"/>
        <color indexed="18"/>
        <rFont val="Times New Roman"/>
        <family val="1"/>
      </rPr>
      <t xml:space="preserve"> Gồm các mục: 6500, 6550, 6600, 6650, 6700, 6750, 6800, 6850, 6900, 7000 của mục lục NSNN</t>
    </r>
  </si>
  <si>
    <r>
      <t>(4)</t>
    </r>
    <r>
      <rPr>
        <i/>
        <sz val="10"/>
        <color indexed="18"/>
        <rFont val="Times New Roman"/>
        <family val="1"/>
      </rPr>
      <t xml:space="preserve"> Gồm các mục: 6900, 9000, 9050</t>
    </r>
  </si>
  <si>
    <r>
      <t>(5)</t>
    </r>
    <r>
      <rPr>
        <i/>
        <sz val="10"/>
        <color indexed="18"/>
        <rFont val="Times New Roman"/>
        <family val="1"/>
      </rPr>
      <t xml:space="preserve"> Gồm các mục 9300, 9350, 9400, 8150 của mục lục NSNN hiện hành, không bao gồm các mục trong 3 nhóm mục nói trên.</t>
    </r>
  </si>
  <si>
    <t>ma_danhgia_ns</t>
  </si>
  <si>
    <t>ma_danhgia_dd</t>
  </si>
  <si>
    <t>ma_danhgia_cm</t>
  </si>
  <si>
    <t>Chia ra: - Đạt yêu cầu</t>
  </si>
  <si>
    <t xml:space="preserve"> - Chưa đạt yêu cầu</t>
  </si>
  <si>
    <t>2. Thông tin về lớp học</t>
  </si>
  <si>
    <t>Loại lớp</t>
  </si>
  <si>
    <t>Trong TS: - Lớp có HS khuyết tật học hòa nhập</t>
  </si>
  <si>
    <t xml:space="preserve"> - Lớp học 2 buổi/ngày</t>
  </si>
  <si>
    <t xml:space="preserve"> - Lớp có học sinh học nghề phổ thông</t>
  </si>
  <si>
    <t xml:space="preserve"> + Nhóm nghề Tiểu thủ CN</t>
  </si>
  <si>
    <t xml:space="preserve"> + Nhóm nghề Dịch vụ</t>
  </si>
  <si>
    <t xml:space="preserve"> + Nhóm nghề khác</t>
  </si>
  <si>
    <t>Số lớp theo môn học</t>
  </si>
  <si>
    <t>Trong TS: - Tin học</t>
  </si>
  <si>
    <t xml:space="preserve"> - Tiếng dân tộc</t>
  </si>
  <si>
    <t xml:space="preserve"> - Tiếng Anh</t>
  </si>
  <si>
    <t xml:space="preserve"> - Tiếng Pháp</t>
  </si>
  <si>
    <t xml:space="preserve"> - Tiếng Trung</t>
  </si>
  <si>
    <t xml:space="preserve"> - Tiếng Nga</t>
  </si>
  <si>
    <t xml:space="preserve"> - Ngoại ngữ khác</t>
  </si>
  <si>
    <t>Số lớp theo phân ban</t>
  </si>
  <si>
    <t>Chia ra: - Ban cơ bản</t>
  </si>
  <si>
    <t xml:space="preserve"> - Ban tự nhiên</t>
  </si>
  <si>
    <t xml:space="preserve"> - Ban xã hội</t>
  </si>
  <si>
    <t>Số lớp theo hệ chuyên</t>
  </si>
  <si>
    <t>Chia ra: - Chuyên Ngữ văn</t>
  </si>
  <si>
    <t xml:space="preserve"> - Chuyên Lịch sử</t>
  </si>
  <si>
    <t xml:space="preserve"> - Chuyên Địa lý</t>
  </si>
  <si>
    <t xml:space="preserve"> - Chuyên Tiếng Anh</t>
  </si>
  <si>
    <t xml:space="preserve"> - Chuyên Tiếng Pháp</t>
  </si>
  <si>
    <t xml:space="preserve"> - Chuyên Tiếng Trung</t>
  </si>
  <si>
    <t xml:space="preserve"> - Chuyên Tiếng Nga</t>
  </si>
  <si>
    <t xml:space="preserve"> - Chuyên Ngoại ngữ khác</t>
  </si>
  <si>
    <t xml:space="preserve"> - Chuyên Toán</t>
  </si>
  <si>
    <t xml:space="preserve"> - Chuyên Vật lý</t>
  </si>
  <si>
    <t xml:space="preserve"> - Chuyên Hoá học</t>
  </si>
  <si>
    <t xml:space="preserve"> - Chuyên Sinh học</t>
  </si>
  <si>
    <t xml:space="preserve"> - Chuyên Tin học</t>
  </si>
  <si>
    <t xml:space="preserve"> - Chuyên khác</t>
  </si>
  <si>
    <t xml:space="preserve"> - Số học sinh bỏ học 2 học kỳ </t>
  </si>
  <si>
    <t xml:space="preserve"> - Số học sinh khuyết tật học hoà nhập</t>
  </si>
  <si>
    <t xml:space="preserve"> + Do kỳ thị</t>
  </si>
  <si>
    <t>Không xếp loại</t>
  </si>
  <si>
    <t xml:space="preserve">      Kém</t>
  </si>
  <si>
    <t xml:space="preserve">      Không xếp loại</t>
  </si>
  <si>
    <t xml:space="preserve"> - Học chương trình giáo dục của Bộ GD&amp;ĐT về sức khỏe sinh sản và HIV/AIDS dựa trên kỹ năng sống</t>
  </si>
  <si>
    <t>Số được tập huấn và tham gia giảng dạy về phòng, chống HIV trên nền tảng kỹ năng sống và giáo dục sức khỏe sinh sản.</t>
  </si>
  <si>
    <t>Cán bộ, Giáo viên, Nhân viên</t>
  </si>
  <si>
    <t xml:space="preserve">                 Trong TS:  + Nhóm nghề Nông lâm</t>
  </si>
  <si>
    <t xml:space="preserve">   Trong đó:  Giáo viên</t>
  </si>
  <si>
    <t xml:space="preserve">                    Nhân viên</t>
  </si>
  <si>
    <t>Số học sinh không xếp loại</t>
  </si>
  <si>
    <t>PropertyId</t>
  </si>
  <si>
    <t>RowId</t>
  </si>
  <si>
    <t>C0</t>
  </si>
  <si>
    <t>C13</t>
  </si>
  <si>
    <t>C16</t>
  </si>
  <si>
    <t>C17</t>
  </si>
  <si>
    <t>C18</t>
  </si>
  <si>
    <t>C19</t>
  </si>
  <si>
    <t>C20</t>
  </si>
  <si>
    <t>C21</t>
  </si>
  <si>
    <t>C14</t>
  </si>
  <si>
    <t>C15</t>
  </si>
  <si>
    <t>2.1 Thông tin về học sinh người nước ngoài</t>
  </si>
  <si>
    <t>3.1 Đánh giá học sinh nước ngoài</t>
  </si>
  <si>
    <t>4. Đánh giá môn học học sinh nước ngoài</t>
  </si>
  <si>
    <t>5. Đánh giá cán bộ, giáo viên, nhân viên người nước ngoài</t>
  </si>
  <si>
    <t>4. Mức thu học phí của nhà trường</t>
  </si>
  <si>
    <t>Mức thu</t>
  </si>
  <si>
    <t>4.1 Học sinh THPT</t>
  </si>
  <si>
    <t>5. Thống kê số liệu về nước sạch và vệ sinh môi trường trong trường học</t>
  </si>
  <si>
    <t>Năm trước</t>
  </si>
  <si>
    <t>Năm nay</t>
  </si>
  <si>
    <t>5.1 Kinh phí hàng năm dành cho công tác Nước sạch - Vệ sinh môi trường</t>
  </si>
  <si>
    <t>5.2 Số công trình Nước sạch - Vệ sinh môi trường của nhà trường</t>
  </si>
  <si>
    <t>5.3 Số công trình Nước sạch xây mới</t>
  </si>
  <si>
    <t>5.4 Số công trình Nước sạch được nâng cấp</t>
  </si>
  <si>
    <t>5.5 Số công trình Vệ sinh xây mới</t>
  </si>
  <si>
    <t>5.6 Số công trình Vệ sinh nâng cấp</t>
  </si>
  <si>
    <t>5.7 Số đợt truyền thông về Nước sạch - Vệ sinh môi trường</t>
  </si>
  <si>
    <t>5.8 Số lớp tập huấn về Nước sạch - Vệ sinh môi trường</t>
  </si>
  <si>
    <t>Đơn vị sự nghiệp</t>
  </si>
  <si>
    <t>2. Tự đảm bảo một phần chi phí hoạt động</t>
  </si>
  <si>
    <t>3. Tự đảm bảo chi phí</t>
  </si>
  <si>
    <t>Phiên bản 4.0.1 - T 5-2015</t>
  </si>
  <si>
    <t>Giatri</t>
  </si>
  <si>
    <t>1. Thông tin định dạng trường</t>
  </si>
  <si>
    <r>
      <t xml:space="preserve">Mã trực thuộc </t>
    </r>
    <r>
      <rPr>
        <i/>
        <vertAlign val="superscript"/>
        <sz val="13"/>
        <rFont val="Times New Roman"/>
        <family val="1"/>
      </rPr>
      <t>(1)</t>
    </r>
  </si>
  <si>
    <t>Đơn vị tính :  đồng</t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</si>
  <si>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</si>
  <si>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</si>
  <si>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</si>
  <si>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</si>
  <si>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</si>
  <si>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Đạt chuẩn quốc gia</t>
  </si>
  <si>
    <t>Có học sinh nội trú</t>
  </si>
  <si>
    <t xml:space="preserve"> - Không xếp loại</t>
  </si>
  <si>
    <t>1. NSNN đảm bảo toàn bộ chi phí hoạt động</t>
  </si>
  <si>
    <t>THPT Kim Anh</t>
  </si>
  <si>
    <t>01016602</t>
  </si>
  <si>
    <t>Hà Nội</t>
  </si>
  <si>
    <t>Trần Thị Hương Hải</t>
  </si>
  <si>
    <t>Huyện Sóc Sơn</t>
  </si>
  <si>
    <t>0435811262</t>
  </si>
  <si>
    <t>Xã Thanh Xuân</t>
  </si>
  <si>
    <t/>
  </si>
  <si>
    <t>Thanh Xuân-Sóc Sơn-Hà Nội</t>
  </si>
  <si>
    <t>c3kimanh@hanoiedu.vn</t>
  </si>
  <si>
    <t>thptkimanh.edu.vn</t>
  </si>
  <si>
    <t>01000000</t>
  </si>
  <si>
    <t>Trần Việt Cường</t>
  </si>
  <si>
    <t>TrÇn ThÞ H­¬ng H¶i</t>
  </si>
</sst>
</file>

<file path=xl/styles.xml><?xml version="1.0" encoding="utf-8"?>
<styleSheet xmlns="http://schemas.openxmlformats.org/spreadsheetml/2006/main">
  <numFmts count="4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/dd/yy"/>
    <numFmt numFmtId="196" formatCode="[$€-2]\ #,##0.00_);[Red]\([$€-2]\ #,##0.00\)"/>
    <numFmt numFmtId="197" formatCode="#,##0\ \ "/>
    <numFmt numFmtId="198" formatCode="0;\-0;@"/>
    <numFmt numFmtId="199" formatCode="0;\-0;;@"/>
    <numFmt numFmtId="200" formatCode="#,##0.000"/>
    <numFmt numFmtId="201" formatCode="0.000"/>
  </numFmts>
  <fonts count="62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i/>
      <vertAlign val="superscript"/>
      <sz val="10"/>
      <color indexed="18"/>
      <name val="Times New Roman"/>
      <family val="1"/>
    </font>
    <font>
      <vertAlign val="superscript"/>
      <sz val="13"/>
      <color indexed="18"/>
      <name val="Times New Roman"/>
      <family val="1"/>
    </font>
    <font>
      <sz val="12"/>
      <color indexed="12"/>
      <name val="Times New Roman"/>
      <family val="1"/>
    </font>
    <font>
      <i/>
      <sz val="13"/>
      <name val="Times New Roman"/>
      <family val="1"/>
    </font>
    <font>
      <i/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.VnTime"/>
      <family val="0"/>
    </font>
    <font>
      <b/>
      <sz val="10"/>
      <color indexed="62"/>
      <name val="Times New Roman"/>
      <family val="1"/>
    </font>
    <font>
      <b/>
      <sz val="8"/>
      <name val="Tahoma"/>
      <family val="2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b/>
      <i/>
      <sz val="11"/>
      <name val="Times New Roman"/>
      <family val="1"/>
    </font>
    <font>
      <sz val="8.25"/>
      <color indexed="8"/>
      <name val="Microsoft Sans Serif"/>
      <family val="2"/>
    </font>
    <font>
      <i/>
      <sz val="12"/>
      <name val="Times New Roman"/>
      <family val="1"/>
    </font>
    <font>
      <sz val="8"/>
      <name val=".VnTime"/>
      <family val="0"/>
    </font>
    <font>
      <b/>
      <sz val="8"/>
      <name val=".VnTim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hair"/>
      <bottom style="medium"/>
    </border>
    <border>
      <left style="medium"/>
      <right style="thin"/>
      <top style="medium"/>
      <bottom style="thin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/>
      <protection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3" fontId="14" fillId="0" borderId="16" xfId="0" applyNumberFormat="1" applyFont="1" applyBorder="1" applyAlignment="1" applyProtection="1">
      <alignment/>
      <protection/>
    </xf>
    <xf numFmtId="0" fontId="7" fillId="2" borderId="15" xfId="0" applyFont="1" applyFill="1" applyBorder="1" applyAlignment="1" applyProtection="1">
      <alignment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3" fillId="0" borderId="13" xfId="0" applyFont="1" applyBorder="1" applyAlignment="1" applyProtection="1">
      <alignment/>
      <protection locked="0"/>
    </xf>
    <xf numFmtId="0" fontId="18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2" borderId="2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" fontId="4" fillId="24" borderId="24" xfId="0" applyNumberFormat="1" applyFont="1" applyFill="1" applyBorder="1" applyAlignment="1" applyProtection="1">
      <alignment/>
      <protection/>
    </xf>
    <xf numFmtId="1" fontId="4" fillId="24" borderId="25" xfId="0" applyNumberFormat="1" applyFont="1" applyFill="1" applyBorder="1" applyAlignment="1" applyProtection="1">
      <alignment/>
      <protection/>
    </xf>
    <xf numFmtId="1" fontId="4" fillId="24" borderId="2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 applyProtection="1">
      <alignment/>
      <protection/>
    </xf>
    <xf numFmtId="0" fontId="17" fillId="23" borderId="30" xfId="0" applyFont="1" applyFill="1" applyBorder="1" applyAlignment="1" applyProtection="1">
      <alignment horizontal="left" indent="2"/>
      <protection/>
    </xf>
    <xf numFmtId="0" fontId="17" fillId="23" borderId="31" xfId="0" applyFont="1" applyFill="1" applyBorder="1" applyAlignment="1" applyProtection="1">
      <alignment horizontal="left" indent="2"/>
      <protection/>
    </xf>
    <xf numFmtId="0" fontId="17" fillId="23" borderId="32" xfId="0" applyFont="1" applyFill="1" applyBorder="1" applyAlignment="1" applyProtection="1">
      <alignment horizontal="left" indent="2"/>
      <protection/>
    </xf>
    <xf numFmtId="0" fontId="17" fillId="23" borderId="33" xfId="0" applyFont="1" applyFill="1" applyBorder="1" applyAlignment="1" applyProtection="1">
      <alignment horizontal="left" indent="1"/>
      <protection/>
    </xf>
    <xf numFmtId="0" fontId="17" fillId="23" borderId="30" xfId="0" applyFont="1" applyFill="1" applyBorder="1" applyAlignment="1" applyProtection="1">
      <alignment horizontal="left" indent="4"/>
      <protection/>
    </xf>
    <xf numFmtId="0" fontId="17" fillId="23" borderId="31" xfId="0" applyFont="1" applyFill="1" applyBorder="1" applyAlignment="1" applyProtection="1">
      <alignment horizontal="left" indent="4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left"/>
      <protection/>
    </xf>
    <xf numFmtId="0" fontId="16" fillId="2" borderId="33" xfId="0" applyFont="1" applyFill="1" applyBorder="1" applyAlignment="1" applyProtection="1">
      <alignment horizontal="left"/>
      <protection/>
    </xf>
    <xf numFmtId="0" fontId="17" fillId="2" borderId="30" xfId="0" applyFont="1" applyFill="1" applyBorder="1" applyAlignment="1" applyProtection="1">
      <alignment horizontal="left" indent="2"/>
      <protection/>
    </xf>
    <xf numFmtId="0" fontId="17" fillId="2" borderId="31" xfId="0" applyFont="1" applyFill="1" applyBorder="1" applyAlignment="1" applyProtection="1">
      <alignment horizontal="left" indent="2"/>
      <protection/>
    </xf>
    <xf numFmtId="0" fontId="16" fillId="2" borderId="15" xfId="0" applyFont="1" applyFill="1" applyBorder="1" applyAlignment="1" applyProtection="1">
      <alignment horizontal="left" vertical="center" wrapText="1"/>
      <protection/>
    </xf>
    <xf numFmtId="0" fontId="16" fillId="2" borderId="36" xfId="0" applyFont="1" applyFill="1" applyBorder="1" applyAlignment="1" applyProtection="1">
      <alignment horizontal="left" vertical="center"/>
      <protection/>
    </xf>
    <xf numFmtId="0" fontId="16" fillId="2" borderId="37" xfId="0" applyFont="1" applyFill="1" applyBorder="1" applyAlignment="1" applyProtection="1">
      <alignment horizontal="left" vertical="center"/>
      <protection/>
    </xf>
    <xf numFmtId="0" fontId="24" fillId="23" borderId="38" xfId="0" applyFont="1" applyFill="1" applyBorder="1" applyAlignment="1">
      <alignment horizontal="left" wrapText="1" indent="1"/>
    </xf>
    <xf numFmtId="0" fontId="25" fillId="23" borderId="39" xfId="0" applyFont="1" applyFill="1" applyBorder="1" applyAlignment="1">
      <alignment horizontal="left" wrapText="1" indent="6"/>
    </xf>
    <xf numFmtId="0" fontId="25" fillId="23" borderId="40" xfId="0" applyFont="1" applyFill="1" applyBorder="1" applyAlignment="1">
      <alignment horizontal="left" wrapText="1" indent="6"/>
    </xf>
    <xf numFmtId="0" fontId="25" fillId="23" borderId="41" xfId="0" applyFont="1" applyFill="1" applyBorder="1" applyAlignment="1">
      <alignment horizontal="left" wrapText="1" indent="6"/>
    </xf>
    <xf numFmtId="0" fontId="24" fillId="23" borderId="38" xfId="0" applyFont="1" applyFill="1" applyBorder="1" applyAlignment="1">
      <alignment horizontal="left" wrapText="1" indent="3"/>
    </xf>
    <xf numFmtId="0" fontId="25" fillId="23" borderId="39" xfId="0" applyFont="1" applyFill="1" applyBorder="1" applyAlignment="1">
      <alignment horizontal="left" wrapText="1" indent="8"/>
    </xf>
    <xf numFmtId="0" fontId="25" fillId="23" borderId="42" xfId="0" applyFont="1" applyFill="1" applyBorder="1" applyAlignment="1">
      <alignment horizontal="left" wrapText="1" indent="6"/>
    </xf>
    <xf numFmtId="0" fontId="5" fillId="23" borderId="43" xfId="0" applyFont="1" applyFill="1" applyBorder="1" applyAlignment="1">
      <alignment/>
    </xf>
    <xf numFmtId="0" fontId="3" fillId="0" borderId="25" xfId="0" applyFont="1" applyFill="1" applyBorder="1" applyAlignment="1" applyProtection="1">
      <alignment/>
      <protection locked="0"/>
    </xf>
    <xf numFmtId="1" fontId="4" fillId="0" borderId="24" xfId="0" applyNumberFormat="1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 locked="0"/>
    </xf>
    <xf numFmtId="1" fontId="4" fillId="0" borderId="25" xfId="0" applyNumberFormat="1" applyFont="1" applyFill="1" applyBorder="1" applyAlignment="1" applyProtection="1">
      <alignment/>
      <protection/>
    </xf>
    <xf numFmtId="1" fontId="4" fillId="0" borderId="26" xfId="0" applyNumberFormat="1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5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horizontal="left" vertical="center"/>
    </xf>
    <xf numFmtId="1" fontId="4" fillId="2" borderId="13" xfId="0" applyNumberFormat="1" applyFont="1" applyFill="1" applyBorder="1" applyAlignment="1" applyProtection="1">
      <alignment/>
      <protection/>
    </xf>
    <xf numFmtId="1" fontId="4" fillId="2" borderId="53" xfId="0" applyNumberFormat="1" applyFont="1" applyFill="1" applyBorder="1" applyAlignment="1" applyProtection="1">
      <alignment/>
      <protection/>
    </xf>
    <xf numFmtId="1" fontId="4" fillId="2" borderId="14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/>
      <protection/>
    </xf>
    <xf numFmtId="0" fontId="57" fillId="2" borderId="15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/>
      <protection/>
    </xf>
    <xf numFmtId="0" fontId="5" fillId="2" borderId="15" xfId="0" applyFont="1" applyFill="1" applyBorder="1" applyAlignment="1">
      <alignment horizontal="left" vertical="center" wrapText="1" indent="3"/>
    </xf>
    <xf numFmtId="0" fontId="3" fillId="2" borderId="25" xfId="0" applyFont="1" applyFill="1" applyBorder="1" applyAlignment="1" applyProtection="1">
      <alignment/>
      <protection locked="0"/>
    </xf>
    <xf numFmtId="1" fontId="4" fillId="2" borderId="48" xfId="0" applyNumberFormat="1" applyFont="1" applyFill="1" applyBorder="1" applyAlignment="1" applyProtection="1">
      <alignment/>
      <protection/>
    </xf>
    <xf numFmtId="1" fontId="4" fillId="2" borderId="25" xfId="0" applyNumberFormat="1" applyFont="1" applyFill="1" applyBorder="1" applyAlignment="1" applyProtection="1">
      <alignment/>
      <protection/>
    </xf>
    <xf numFmtId="1" fontId="4" fillId="2" borderId="26" xfId="0" applyNumberFormat="1" applyFont="1" applyFill="1" applyBorder="1" applyAlignment="1" applyProtection="1">
      <alignment/>
      <protection/>
    </xf>
    <xf numFmtId="1" fontId="4" fillId="2" borderId="50" xfId="0" applyNumberFormat="1" applyFont="1" applyFill="1" applyBorder="1" applyAlignment="1" applyProtection="1">
      <alignment/>
      <protection/>
    </xf>
    <xf numFmtId="0" fontId="9" fillId="2" borderId="5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3" fillId="23" borderId="55" xfId="0" applyFont="1" applyFill="1" applyBorder="1" applyAlignment="1" applyProtection="1">
      <alignment horizontal="left" indent="1"/>
      <protection/>
    </xf>
    <xf numFmtId="0" fontId="3" fillId="23" borderId="30" xfId="0" applyFont="1" applyFill="1" applyBorder="1" applyAlignment="1" applyProtection="1">
      <alignment horizontal="left" indent="5"/>
      <protection/>
    </xf>
    <xf numFmtId="0" fontId="3" fillId="23" borderId="56" xfId="0" applyFont="1" applyFill="1" applyBorder="1" applyAlignment="1" applyProtection="1">
      <alignment horizontal="left" indent="5"/>
      <protection/>
    </xf>
    <xf numFmtId="0" fontId="3" fillId="0" borderId="57" xfId="0" applyFont="1" applyFill="1" applyBorder="1" applyAlignment="1" applyProtection="1">
      <alignment/>
      <protection locked="0"/>
    </xf>
    <xf numFmtId="0" fontId="3" fillId="0" borderId="58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0" fontId="3" fillId="0" borderId="60" xfId="0" applyFont="1" applyFill="1" applyBorder="1" applyAlignment="1" applyProtection="1">
      <alignment/>
      <protection locked="0"/>
    </xf>
    <xf numFmtId="1" fontId="4" fillId="2" borderId="24" xfId="0" applyNumberFormat="1" applyFont="1" applyFill="1" applyBorder="1" applyAlignment="1" applyProtection="1">
      <alignment/>
      <protection/>
    </xf>
    <xf numFmtId="1" fontId="4" fillId="2" borderId="45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1" fontId="4" fillId="2" borderId="61" xfId="0" applyNumberFormat="1" applyFont="1" applyFill="1" applyBorder="1" applyAlignment="1" applyProtection="1">
      <alignment/>
      <protection/>
    </xf>
    <xf numFmtId="1" fontId="4" fillId="2" borderId="62" xfId="0" applyNumberFormat="1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4" fillId="23" borderId="38" xfId="0" applyFont="1" applyFill="1" applyBorder="1" applyAlignment="1">
      <alignment horizontal="left" vertical="center" indent="1"/>
    </xf>
    <xf numFmtId="0" fontId="3" fillId="23" borderId="39" xfId="0" applyFont="1" applyFill="1" applyBorder="1" applyAlignment="1" applyProtection="1">
      <alignment horizontal="left" indent="6"/>
      <protection/>
    </xf>
    <xf numFmtId="0" fontId="3" fillId="23" borderId="39" xfId="0" applyFont="1" applyFill="1" applyBorder="1" applyAlignment="1" applyProtection="1">
      <alignment horizontal="left" indent="11"/>
      <protection/>
    </xf>
    <xf numFmtId="0" fontId="3" fillId="23" borderId="41" xfId="0" applyFont="1" applyFill="1" applyBorder="1" applyAlignment="1" applyProtection="1">
      <alignment horizontal="left" indent="11"/>
      <protection/>
    </xf>
    <xf numFmtId="0" fontId="4" fillId="23" borderId="39" xfId="0" applyFont="1" applyFill="1" applyBorder="1" applyAlignment="1">
      <alignment horizontal="left" vertical="center" indent="6"/>
    </xf>
    <xf numFmtId="0" fontId="3" fillId="23" borderId="40" xfId="0" applyFont="1" applyFill="1" applyBorder="1" applyAlignment="1" applyProtection="1">
      <alignment horizontal="left" indent="11"/>
      <protection/>
    </xf>
    <xf numFmtId="0" fontId="3" fillId="23" borderId="38" xfId="0" applyFont="1" applyFill="1" applyBorder="1" applyAlignment="1" applyProtection="1">
      <alignment horizontal="left" indent="6"/>
      <protection/>
    </xf>
    <xf numFmtId="1" fontId="4" fillId="2" borderId="22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  <protection/>
    </xf>
    <xf numFmtId="1" fontId="4" fillId="2" borderId="64" xfId="0" applyNumberFormat="1" applyFont="1" applyFill="1" applyBorder="1" applyAlignment="1" applyProtection="1">
      <alignment/>
      <protection/>
    </xf>
    <xf numFmtId="0" fontId="4" fillId="2" borderId="64" xfId="0" applyFont="1" applyFill="1" applyBorder="1" applyAlignment="1" applyProtection="1">
      <alignment/>
      <protection/>
    </xf>
    <xf numFmtId="0" fontId="4" fillId="2" borderId="35" xfId="0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 locked="0"/>
    </xf>
    <xf numFmtId="0" fontId="3" fillId="23" borderId="33" xfId="0" applyFont="1" applyFill="1" applyBorder="1" applyAlignment="1" applyProtection="1">
      <alignment horizontal="left" indent="5"/>
      <protection/>
    </xf>
    <xf numFmtId="0" fontId="3" fillId="23" borderId="30" xfId="0" applyFont="1" applyFill="1" applyBorder="1" applyAlignment="1" applyProtection="1">
      <alignment horizontal="left" indent="11"/>
      <protection/>
    </xf>
    <xf numFmtId="0" fontId="4" fillId="23" borderId="15" xfId="0" applyFont="1" applyFill="1" applyBorder="1" applyAlignment="1">
      <alignment horizontal="left" wrapText="1"/>
    </xf>
    <xf numFmtId="0" fontId="3" fillId="23" borderId="33" xfId="0" applyFont="1" applyFill="1" applyBorder="1" applyAlignment="1">
      <alignment horizontal="left" indent="1"/>
    </xf>
    <xf numFmtId="0" fontId="3" fillId="23" borderId="30" xfId="0" applyFont="1" applyFill="1" applyBorder="1" applyAlignment="1">
      <alignment horizontal="left" indent="6"/>
    </xf>
    <xf numFmtId="0" fontId="3" fillId="23" borderId="32" xfId="0" applyFont="1" applyFill="1" applyBorder="1" applyAlignment="1">
      <alignment horizontal="left" indent="6"/>
    </xf>
    <xf numFmtId="0" fontId="4" fillId="23" borderId="33" xfId="0" applyFont="1" applyFill="1" applyBorder="1" applyAlignment="1">
      <alignment horizontal="left" wrapText="1"/>
    </xf>
    <xf numFmtId="0" fontId="3" fillId="23" borderId="30" xfId="0" applyFont="1" applyFill="1" applyBorder="1" applyAlignment="1">
      <alignment horizontal="left" indent="1"/>
    </xf>
    <xf numFmtId="0" fontId="3" fillId="23" borderId="31" xfId="0" applyFont="1" applyFill="1" applyBorder="1" applyAlignment="1">
      <alignment horizontal="left" indent="6"/>
    </xf>
    <xf numFmtId="0" fontId="4" fillId="23" borderId="43" xfId="0" applyFont="1" applyFill="1" applyBorder="1" applyAlignment="1">
      <alignment horizontal="left"/>
    </xf>
    <xf numFmtId="0" fontId="4" fillId="23" borderId="63" xfId="0" applyFont="1" applyFill="1" applyBorder="1" applyAlignment="1">
      <alignment horizontal="left" wrapText="1"/>
    </xf>
    <xf numFmtId="0" fontId="3" fillId="23" borderId="56" xfId="0" applyFont="1" applyFill="1" applyBorder="1" applyAlignment="1">
      <alignment horizontal="left" indent="6"/>
    </xf>
    <xf numFmtId="0" fontId="3" fillId="0" borderId="14" xfId="0" applyFont="1" applyFill="1" applyBorder="1" applyAlignment="1" applyProtection="1">
      <alignment/>
      <protection locked="0"/>
    </xf>
    <xf numFmtId="0" fontId="3" fillId="0" borderId="66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indent="1"/>
    </xf>
    <xf numFmtId="0" fontId="4" fillId="2" borderId="48" xfId="0" applyFont="1" applyFill="1" applyBorder="1" applyAlignment="1" applyProtection="1">
      <alignment/>
      <protection/>
    </xf>
    <xf numFmtId="0" fontId="4" fillId="2" borderId="49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 horizontal="left" vertical="center"/>
      <protection/>
    </xf>
    <xf numFmtId="199" fontId="4" fillId="2" borderId="48" xfId="0" applyNumberFormat="1" applyFont="1" applyFill="1" applyBorder="1" applyAlignment="1" applyProtection="1">
      <alignment/>
      <protection/>
    </xf>
    <xf numFmtId="199" fontId="4" fillId="2" borderId="25" xfId="0" applyNumberFormat="1" applyFont="1" applyFill="1" applyBorder="1" applyAlignment="1" applyProtection="1">
      <alignment/>
      <protection/>
    </xf>
    <xf numFmtId="199" fontId="4" fillId="2" borderId="26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199" fontId="4" fillId="2" borderId="21" xfId="0" applyNumberFormat="1" applyFont="1" applyFill="1" applyBorder="1" applyAlignment="1" applyProtection="1">
      <alignment/>
      <protection/>
    </xf>
    <xf numFmtId="199" fontId="4" fillId="2" borderId="13" xfId="0" applyNumberFormat="1" applyFont="1" applyFill="1" applyBorder="1" applyAlignment="1" applyProtection="1">
      <alignment/>
      <protection/>
    </xf>
    <xf numFmtId="199" fontId="4" fillId="2" borderId="14" xfId="0" applyNumberFormat="1" applyFont="1" applyFill="1" applyBorder="1" applyAlignment="1" applyProtection="1">
      <alignment/>
      <protection/>
    </xf>
    <xf numFmtId="199" fontId="4" fillId="2" borderId="50" xfId="0" applyNumberFormat="1" applyFont="1" applyFill="1" applyBorder="1" applyAlignment="1" applyProtection="1">
      <alignment/>
      <protection/>
    </xf>
    <xf numFmtId="0" fontId="3" fillId="23" borderId="38" xfId="0" applyFont="1" applyFill="1" applyBorder="1" applyAlignment="1" applyProtection="1">
      <alignment horizontal="left" indent="1"/>
      <protection/>
    </xf>
    <xf numFmtId="0" fontId="3" fillId="23" borderId="67" xfId="0" applyFont="1" applyFill="1" applyBorder="1" applyAlignment="1" applyProtection="1">
      <alignment horizontal="left" indent="6"/>
      <protection/>
    </xf>
    <xf numFmtId="0" fontId="3" fillId="23" borderId="67" xfId="0" applyFont="1" applyFill="1" applyBorder="1" applyAlignment="1" applyProtection="1">
      <alignment/>
      <protection/>
    </xf>
    <xf numFmtId="0" fontId="3" fillId="23" borderId="67" xfId="0" applyFont="1" applyFill="1" applyBorder="1" applyAlignment="1" applyProtection="1">
      <alignment horizontal="left" indent="11"/>
      <protection/>
    </xf>
    <xf numFmtId="0" fontId="3" fillId="23" borderId="67" xfId="0" applyFont="1" applyFill="1" applyBorder="1" applyAlignment="1">
      <alignment horizontal="left" indent="1"/>
    </xf>
    <xf numFmtId="0" fontId="3" fillId="23" borderId="39" xfId="0" applyFont="1" applyFill="1" applyBorder="1" applyAlignment="1">
      <alignment horizontal="left" wrapText="1" indent="6"/>
    </xf>
    <xf numFmtId="0" fontId="3" fillId="23" borderId="39" xfId="0" applyFont="1" applyFill="1" applyBorder="1" applyAlignment="1" applyProtection="1">
      <alignment horizontal="left" indent="5"/>
      <protection/>
    </xf>
    <xf numFmtId="0" fontId="3" fillId="23" borderId="42" xfId="0" applyFont="1" applyFill="1" applyBorder="1" applyAlignment="1" applyProtection="1">
      <alignment horizontal="left" indent="5"/>
      <protection/>
    </xf>
    <xf numFmtId="199" fontId="3" fillId="0" borderId="48" xfId="0" applyNumberFormat="1" applyFont="1" applyFill="1" applyBorder="1" applyAlignment="1" applyProtection="1">
      <alignment/>
      <protection locked="0"/>
    </xf>
    <xf numFmtId="199" fontId="3" fillId="0" borderId="49" xfId="0" applyNumberFormat="1" applyFont="1" applyFill="1" applyBorder="1" applyAlignment="1" applyProtection="1">
      <alignment/>
      <protection locked="0"/>
    </xf>
    <xf numFmtId="199" fontId="3" fillId="0" borderId="45" xfId="0" applyNumberFormat="1" applyFont="1" applyFill="1" applyBorder="1" applyAlignment="1" applyProtection="1">
      <alignment/>
      <protection locked="0"/>
    </xf>
    <xf numFmtId="199" fontId="3" fillId="0" borderId="46" xfId="0" applyNumberFormat="1" applyFont="1" applyFill="1" applyBorder="1" applyAlignment="1" applyProtection="1">
      <alignment/>
      <protection locked="0"/>
    </xf>
    <xf numFmtId="199" fontId="3" fillId="0" borderId="65" xfId="0" applyNumberFormat="1" applyFont="1" applyFill="1" applyBorder="1" applyAlignment="1" applyProtection="1">
      <alignment/>
      <protection locked="0"/>
    </xf>
    <xf numFmtId="199" fontId="3" fillId="0" borderId="25" xfId="0" applyNumberFormat="1" applyFont="1" applyFill="1" applyBorder="1" applyAlignment="1" applyProtection="1">
      <alignment/>
      <protection locked="0"/>
    </xf>
    <xf numFmtId="199" fontId="3" fillId="0" borderId="44" xfId="0" applyNumberFormat="1" applyFont="1" applyFill="1" applyBorder="1" applyAlignment="1" applyProtection="1">
      <alignment/>
      <protection locked="0"/>
    </xf>
    <xf numFmtId="199" fontId="3" fillId="0" borderId="50" xfId="0" applyNumberFormat="1" applyFont="1" applyFill="1" applyBorder="1" applyAlignment="1" applyProtection="1">
      <alignment/>
      <protection locked="0"/>
    </xf>
    <xf numFmtId="199" fontId="3" fillId="0" borderId="51" xfId="0" applyNumberFormat="1" applyFont="1" applyFill="1" applyBorder="1" applyAlignment="1" applyProtection="1">
      <alignment/>
      <protection locked="0"/>
    </xf>
    <xf numFmtId="0" fontId="25" fillId="23" borderId="63" xfId="0" applyFont="1" applyFill="1" applyBorder="1" applyAlignment="1">
      <alignment horizontal="left" wrapText="1" indent="1"/>
    </xf>
    <xf numFmtId="0" fontId="4" fillId="0" borderId="2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3" fillId="0" borderId="68" xfId="0" applyFont="1" applyFill="1" applyBorder="1" applyAlignment="1" applyProtection="1">
      <alignment/>
      <protection locked="0"/>
    </xf>
    <xf numFmtId="0" fontId="25" fillId="23" borderId="42" xfId="0" applyFont="1" applyFill="1" applyBorder="1" applyAlignment="1">
      <alignment horizontal="left" wrapText="1" indent="1"/>
    </xf>
    <xf numFmtId="0" fontId="4" fillId="0" borderId="50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>
      <alignment/>
    </xf>
    <xf numFmtId="0" fontId="3" fillId="0" borderId="69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25" borderId="0" xfId="0" applyFont="1" applyFill="1" applyAlignment="1">
      <alignment/>
    </xf>
    <xf numFmtId="0" fontId="58" fillId="26" borderId="0" xfId="0" applyFont="1" applyFill="1" applyAlignment="1" applyProtection="1">
      <alignment horizontal="right" vertical="center"/>
      <protection/>
    </xf>
    <xf numFmtId="0" fontId="4" fillId="25" borderId="15" xfId="0" applyFont="1" applyFill="1" applyBorder="1" applyAlignment="1">
      <alignment horizontal="left" vertical="center"/>
    </xf>
    <xf numFmtId="1" fontId="4" fillId="25" borderId="13" xfId="0" applyNumberFormat="1" applyFont="1" applyFill="1" applyBorder="1" applyAlignment="1" applyProtection="1">
      <alignment/>
      <protection/>
    </xf>
    <xf numFmtId="1" fontId="4" fillId="25" borderId="70" xfId="0" applyNumberFormat="1" applyFont="1" applyFill="1" applyBorder="1" applyAlignment="1" applyProtection="1">
      <alignment/>
      <protection/>
    </xf>
    <xf numFmtId="1" fontId="4" fillId="25" borderId="53" xfId="0" applyNumberFormat="1" applyFont="1" applyFill="1" applyBorder="1" applyAlignment="1" applyProtection="1">
      <alignment/>
      <protection/>
    </xf>
    <xf numFmtId="1" fontId="4" fillId="25" borderId="14" xfId="0" applyNumberFormat="1" applyFont="1" applyFill="1" applyBorder="1" applyAlignment="1" applyProtection="1">
      <alignment/>
      <protection/>
    </xf>
    <xf numFmtId="0" fontId="0" fillId="25" borderId="0" xfId="0" applyFill="1" applyAlignment="1">
      <alignment/>
    </xf>
    <xf numFmtId="0" fontId="11" fillId="25" borderId="10" xfId="0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" fillId="23" borderId="41" xfId="0" applyFont="1" applyFill="1" applyBorder="1" applyAlignment="1" applyProtection="1">
      <alignment horizontal="left" indent="6"/>
      <protection/>
    </xf>
    <xf numFmtId="0" fontId="4" fillId="23" borderId="67" xfId="0" applyFont="1" applyFill="1" applyBorder="1" applyAlignment="1">
      <alignment horizontal="left" vertical="center" indent="6"/>
    </xf>
    <xf numFmtId="0" fontId="3" fillId="23" borderId="40" xfId="0" applyFont="1" applyFill="1" applyBorder="1" applyAlignment="1" applyProtection="1">
      <alignment horizontal="left" indent="6"/>
      <protection/>
    </xf>
    <xf numFmtId="0" fontId="4" fillId="23" borderId="38" xfId="0" applyFont="1" applyFill="1" applyBorder="1" applyAlignment="1">
      <alignment horizontal="left" vertical="center" indent="6"/>
    </xf>
    <xf numFmtId="0" fontId="3" fillId="23" borderId="71" xfId="0" applyFont="1" applyFill="1" applyBorder="1" applyAlignment="1" applyProtection="1">
      <alignment horizontal="left" indent="6"/>
      <protection/>
    </xf>
    <xf numFmtId="1" fontId="4" fillId="2" borderId="72" xfId="0" applyNumberFormat="1" applyFont="1" applyFill="1" applyBorder="1" applyAlignment="1" applyProtection="1">
      <alignment/>
      <protection/>
    </xf>
    <xf numFmtId="0" fontId="3" fillId="0" borderId="73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/>
      <protection locked="0"/>
    </xf>
    <xf numFmtId="0" fontId="3" fillId="0" borderId="75" xfId="0" applyFont="1" applyBorder="1" applyAlignment="1" applyProtection="1">
      <alignment/>
      <protection/>
    </xf>
    <xf numFmtId="0" fontId="9" fillId="2" borderId="76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1" fontId="4" fillId="2" borderId="70" xfId="0" applyNumberFormat="1" applyFont="1" applyFill="1" applyBorder="1" applyAlignment="1" applyProtection="1">
      <alignment/>
      <protection/>
    </xf>
    <xf numFmtId="0" fontId="57" fillId="2" borderId="70" xfId="0" applyFont="1" applyFill="1" applyBorder="1" applyAlignment="1">
      <alignment vertical="center"/>
    </xf>
    <xf numFmtId="1" fontId="4" fillId="0" borderId="78" xfId="0" applyNumberFormat="1" applyFont="1" applyFill="1" applyBorder="1" applyAlignment="1" applyProtection="1">
      <alignment/>
      <protection/>
    </xf>
    <xf numFmtId="1" fontId="4" fillId="0" borderId="79" xfId="0" applyNumberFormat="1" applyFont="1" applyFill="1" applyBorder="1" applyAlignment="1" applyProtection="1">
      <alignment/>
      <protection/>
    </xf>
    <xf numFmtId="1" fontId="4" fillId="0" borderId="80" xfId="0" applyNumberFormat="1" applyFont="1" applyFill="1" applyBorder="1" applyAlignment="1" applyProtection="1">
      <alignment/>
      <protection/>
    </xf>
    <xf numFmtId="1" fontId="4" fillId="24" borderId="50" xfId="0" applyNumberFormat="1" applyFont="1" applyFill="1" applyBorder="1" applyAlignment="1" applyProtection="1">
      <alignment/>
      <protection/>
    </xf>
    <xf numFmtId="0" fontId="9" fillId="2" borderId="81" xfId="0" applyFont="1" applyFill="1" applyBorder="1" applyAlignment="1">
      <alignment vertical="center"/>
    </xf>
    <xf numFmtId="0" fontId="9" fillId="2" borderId="77" xfId="0" applyFont="1" applyFill="1" applyBorder="1" applyAlignment="1">
      <alignment vertical="center"/>
    </xf>
    <xf numFmtId="0" fontId="3" fillId="0" borderId="82" xfId="0" applyFont="1" applyFill="1" applyBorder="1" applyAlignment="1" applyProtection="1">
      <alignment/>
      <protection locked="0"/>
    </xf>
    <xf numFmtId="0" fontId="3" fillId="0" borderId="76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201" fontId="4" fillId="2" borderId="84" xfId="0" applyNumberFormat="1" applyFont="1" applyFill="1" applyBorder="1" applyAlignment="1" applyProtection="1">
      <alignment/>
      <protection/>
    </xf>
    <xf numFmtId="201" fontId="4" fillId="2" borderId="35" xfId="0" applyNumberFormat="1" applyFont="1" applyFill="1" applyBorder="1" applyAlignment="1" applyProtection="1">
      <alignment horizontal="center"/>
      <protection/>
    </xf>
    <xf numFmtId="0" fontId="3" fillId="0" borderId="71" xfId="57" applyFont="1" applyBorder="1">
      <alignment/>
      <protection/>
    </xf>
    <xf numFmtId="3" fontId="3" fillId="27" borderId="51" xfId="57" applyNumberFormat="1" applyFont="1" applyFill="1" applyBorder="1" applyProtection="1">
      <alignment/>
      <protection locked="0"/>
    </xf>
    <xf numFmtId="201" fontId="4" fillId="2" borderId="64" xfId="0" applyNumberFormat="1" applyFont="1" applyFill="1" applyBorder="1" applyAlignment="1" applyProtection="1">
      <alignment horizontal="center"/>
      <protection/>
    </xf>
    <xf numFmtId="0" fontId="3" fillId="0" borderId="43" xfId="57" applyFont="1" applyBorder="1" applyAlignment="1">
      <alignment horizontal="left" wrapText="1"/>
      <protection/>
    </xf>
    <xf numFmtId="3" fontId="3" fillId="27" borderId="48" xfId="57" applyNumberFormat="1" applyFont="1" applyFill="1" applyBorder="1" applyProtection="1">
      <alignment/>
      <protection locked="0"/>
    </xf>
    <xf numFmtId="3" fontId="3" fillId="27" borderId="85" xfId="57" applyNumberFormat="1" applyFont="1" applyFill="1" applyBorder="1" applyProtection="1">
      <alignment/>
      <protection locked="0"/>
    </xf>
    <xf numFmtId="3" fontId="3" fillId="27" borderId="25" xfId="57" applyNumberFormat="1" applyFont="1" applyFill="1" applyBorder="1" applyProtection="1">
      <alignment/>
      <protection locked="0"/>
    </xf>
    <xf numFmtId="0" fontId="3" fillId="0" borderId="71" xfId="57" applyFont="1" applyBorder="1" applyAlignment="1">
      <alignment horizontal="left" wrapText="1"/>
      <protection/>
    </xf>
    <xf numFmtId="3" fontId="3" fillId="27" borderId="50" xfId="57" applyNumberFormat="1" applyFont="1" applyFill="1" applyBorder="1" applyProtection="1">
      <alignment/>
      <protection locked="0"/>
    </xf>
    <xf numFmtId="3" fontId="3" fillId="27" borderId="86" xfId="57" applyNumberFormat="1" applyFont="1" applyFill="1" applyBorder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23" borderId="13" xfId="0" applyFont="1" applyFill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28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Alignment="1">
      <alignment/>
    </xf>
    <xf numFmtId="3" fontId="4" fillId="2" borderId="14" xfId="0" applyNumberFormat="1" applyFont="1" applyFill="1" applyBorder="1" applyAlignment="1" applyProtection="1">
      <alignment/>
      <protection/>
    </xf>
    <xf numFmtId="3" fontId="14" fillId="0" borderId="44" xfId="0" applyNumberFormat="1" applyFont="1" applyFill="1" applyBorder="1" applyAlignment="1" applyProtection="1">
      <alignment/>
      <protection locked="0"/>
    </xf>
    <xf numFmtId="3" fontId="4" fillId="2" borderId="49" xfId="0" applyNumberFormat="1" applyFont="1" applyFill="1" applyBorder="1" applyAlignment="1" applyProtection="1">
      <alignment/>
      <protection/>
    </xf>
    <xf numFmtId="3" fontId="14" fillId="0" borderId="58" xfId="0" applyNumberFormat="1" applyFont="1" applyFill="1" applyBorder="1" applyAlignment="1" applyProtection="1">
      <alignment/>
      <protection locked="0"/>
    </xf>
    <xf numFmtId="3" fontId="14" fillId="0" borderId="44" xfId="0" applyNumberFormat="1" applyFont="1" applyFill="1" applyBorder="1" applyAlignment="1" applyProtection="1">
      <alignment/>
      <protection locked="0"/>
    </xf>
    <xf numFmtId="3" fontId="4" fillId="2" borderId="66" xfId="0" applyNumberFormat="1" applyFont="1" applyFill="1" applyBorder="1" applyAlignment="1" applyProtection="1">
      <alignment/>
      <protection/>
    </xf>
    <xf numFmtId="3" fontId="4" fillId="2" borderId="44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/>
      <protection/>
    </xf>
    <xf numFmtId="3" fontId="14" fillId="0" borderId="46" xfId="0" applyNumberFormat="1" applyFont="1" applyFill="1" applyBorder="1" applyAlignment="1" applyProtection="1">
      <alignment/>
      <protection locked="0"/>
    </xf>
    <xf numFmtId="3" fontId="14" fillId="0" borderId="47" xfId="0" applyNumberFormat="1" applyFont="1" applyFill="1" applyBorder="1" applyAlignment="1" applyProtection="1">
      <alignment/>
      <protection locked="0"/>
    </xf>
    <xf numFmtId="3" fontId="4" fillId="2" borderId="47" xfId="0" applyNumberFormat="1" applyFont="1" applyFill="1" applyBorder="1" applyAlignment="1" applyProtection="1">
      <alignment/>
      <protection/>
    </xf>
    <xf numFmtId="3" fontId="4" fillId="2" borderId="74" xfId="0" applyNumberFormat="1" applyFont="1" applyFill="1" applyBorder="1" applyAlignment="1" applyProtection="1">
      <alignment/>
      <protection/>
    </xf>
    <xf numFmtId="0" fontId="14" fillId="23" borderId="87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4" fillId="23" borderId="69" xfId="0" applyFont="1" applyFill="1" applyBorder="1" applyAlignment="1">
      <alignment horizontal="left"/>
    </xf>
    <xf numFmtId="0" fontId="14" fillId="23" borderId="88" xfId="0" applyFont="1" applyFill="1" applyBorder="1" applyAlignment="1">
      <alignment horizontal="left"/>
    </xf>
    <xf numFmtId="49" fontId="3" fillId="0" borderId="89" xfId="0" applyNumberFormat="1" applyFont="1" applyFill="1" applyBorder="1" applyAlignment="1" applyProtection="1">
      <alignment horizontal="left" wrapText="1"/>
      <protection locked="0"/>
    </xf>
    <xf numFmtId="49" fontId="3" fillId="0" borderId="90" xfId="0" applyNumberFormat="1" applyFont="1" applyFill="1" applyBorder="1" applyAlignment="1" applyProtection="1">
      <alignment horizontal="left" wrapText="1"/>
      <protection locked="0"/>
    </xf>
    <xf numFmtId="0" fontId="14" fillId="23" borderId="52" xfId="0" applyFont="1" applyFill="1" applyBorder="1" applyAlignment="1">
      <alignment horizontal="left"/>
    </xf>
    <xf numFmtId="0" fontId="14" fillId="23" borderId="89" xfId="0" applyFont="1" applyFill="1" applyBorder="1" applyAlignment="1">
      <alignment horizontal="left"/>
    </xf>
    <xf numFmtId="0" fontId="14" fillId="23" borderId="90" xfId="0" applyFont="1" applyFill="1" applyBorder="1" applyAlignment="1">
      <alignment horizontal="left"/>
    </xf>
    <xf numFmtId="49" fontId="3" fillId="0" borderId="48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left" wrapText="1"/>
      <protection locked="0"/>
    </xf>
    <xf numFmtId="0" fontId="14" fillId="23" borderId="91" xfId="0" applyFont="1" applyFill="1" applyBorder="1" applyAlignment="1">
      <alignment horizontal="left" vertical="top"/>
    </xf>
    <xf numFmtId="0" fontId="14" fillId="23" borderId="92" xfId="0" applyFont="1" applyFill="1" applyBorder="1" applyAlignment="1">
      <alignment horizontal="left" vertical="top"/>
    </xf>
    <xf numFmtId="0" fontId="14" fillId="23" borderId="79" xfId="0" applyFont="1" applyFill="1" applyBorder="1" applyAlignment="1">
      <alignment horizontal="left" vertical="top"/>
    </xf>
    <xf numFmtId="49" fontId="3" fillId="0" borderId="91" xfId="0" applyNumberFormat="1" applyFont="1" applyFill="1" applyBorder="1" applyAlignment="1" applyProtection="1">
      <alignment horizontal="left" vertical="top" wrapText="1"/>
      <protection locked="0"/>
    </xf>
    <xf numFmtId="49" fontId="3" fillId="0" borderId="92" xfId="0" applyNumberFormat="1" applyFont="1" applyFill="1" applyBorder="1" applyAlignment="1" applyProtection="1">
      <alignment horizontal="left" vertical="top" wrapText="1"/>
      <protection locked="0"/>
    </xf>
    <xf numFmtId="49" fontId="3" fillId="0" borderId="79" xfId="0" applyNumberFormat="1" applyFont="1" applyFill="1" applyBorder="1" applyAlignment="1" applyProtection="1">
      <alignment horizontal="left" vertical="top" wrapText="1"/>
      <protection locked="0"/>
    </xf>
    <xf numFmtId="0" fontId="14" fillId="23" borderId="91" xfId="0" applyFont="1" applyFill="1" applyBorder="1" applyAlignment="1">
      <alignment horizontal="left"/>
    </xf>
    <xf numFmtId="0" fontId="14" fillId="23" borderId="92" xfId="0" applyFont="1" applyFill="1" applyBorder="1" applyAlignment="1">
      <alignment horizontal="left"/>
    </xf>
    <xf numFmtId="0" fontId="14" fillId="23" borderId="79" xfId="0" applyFont="1" applyFill="1" applyBorder="1" applyAlignment="1">
      <alignment horizontal="left"/>
    </xf>
    <xf numFmtId="49" fontId="7" fillId="0" borderId="93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4" fillId="0" borderId="94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95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49" fontId="3" fillId="0" borderId="52" xfId="0" applyNumberFormat="1" applyFont="1" applyFill="1" applyBorder="1" applyAlignment="1" applyProtection="1">
      <alignment horizontal="left" wrapText="1"/>
      <protection locked="0"/>
    </xf>
    <xf numFmtId="49" fontId="3" fillId="0" borderId="69" xfId="0" applyNumberFormat="1" applyFont="1" applyFill="1" applyBorder="1" applyAlignment="1" applyProtection="1">
      <alignment vertical="top" wrapText="1"/>
      <protection locked="0"/>
    </xf>
    <xf numFmtId="49" fontId="3" fillId="0" borderId="88" xfId="0" applyNumberFormat="1" applyFont="1" applyFill="1" applyBorder="1" applyAlignment="1" applyProtection="1">
      <alignment vertical="top" wrapText="1"/>
      <protection locked="0"/>
    </xf>
    <xf numFmtId="49" fontId="3" fillId="0" borderId="87" xfId="0" applyNumberFormat="1" applyFont="1" applyFill="1" applyBorder="1" applyAlignment="1" applyProtection="1">
      <alignment vertical="top" wrapText="1"/>
      <protection locked="0"/>
    </xf>
    <xf numFmtId="49" fontId="3" fillId="0" borderId="96" xfId="0" applyNumberFormat="1" applyFont="1" applyFill="1" applyBorder="1" applyAlignment="1" applyProtection="1">
      <alignment vertical="top" wrapText="1"/>
      <protection locked="0"/>
    </xf>
    <xf numFmtId="49" fontId="3" fillId="0" borderId="97" xfId="0" applyNumberFormat="1" applyFont="1" applyFill="1" applyBorder="1" applyAlignment="1" applyProtection="1">
      <alignment vertical="top" wrapText="1"/>
      <protection locked="0"/>
    </xf>
    <xf numFmtId="49" fontId="3" fillId="0" borderId="78" xfId="0" applyNumberFormat="1" applyFont="1" applyFill="1" applyBorder="1" applyAlignment="1" applyProtection="1">
      <alignment vertical="top" wrapText="1"/>
      <protection locked="0"/>
    </xf>
    <xf numFmtId="0" fontId="29" fillId="23" borderId="96" xfId="0" applyFont="1" applyFill="1" applyBorder="1" applyAlignment="1">
      <alignment horizontal="left"/>
    </xf>
    <xf numFmtId="0" fontId="29" fillId="23" borderId="97" xfId="0" applyFont="1" applyFill="1" applyBorder="1" applyAlignment="1">
      <alignment horizontal="left"/>
    </xf>
    <xf numFmtId="0" fontId="29" fillId="23" borderId="78" xfId="0" applyFont="1" applyFill="1" applyBorder="1" applyAlignment="1">
      <alignment horizontal="left"/>
    </xf>
    <xf numFmtId="0" fontId="29" fillId="23" borderId="98" xfId="0" applyFont="1" applyFill="1" applyBorder="1" applyAlignment="1">
      <alignment horizontal="left"/>
    </xf>
    <xf numFmtId="0" fontId="29" fillId="23" borderId="99" xfId="0" applyFont="1" applyFill="1" applyBorder="1" applyAlignment="1">
      <alignment horizontal="left"/>
    </xf>
    <xf numFmtId="0" fontId="29" fillId="23" borderId="80" xfId="0" applyFont="1" applyFill="1" applyBorder="1" applyAlignment="1">
      <alignment horizontal="left"/>
    </xf>
    <xf numFmtId="49" fontId="7" fillId="0" borderId="98" xfId="0" applyNumberFormat="1" applyFont="1" applyFill="1" applyBorder="1" applyAlignment="1" applyProtection="1">
      <alignment horizontal="center" vertical="top" wrapText="1"/>
      <protection locked="0"/>
    </xf>
    <xf numFmtId="49" fontId="7" fillId="0" borderId="99" xfId="0" applyNumberFormat="1" applyFont="1" applyFill="1" applyBorder="1" applyAlignment="1" applyProtection="1">
      <alignment horizontal="center" vertical="top" wrapText="1"/>
      <protection locked="0"/>
    </xf>
    <xf numFmtId="49" fontId="7" fillId="0" borderId="80" xfId="0" applyNumberFormat="1" applyFont="1" applyFill="1" applyBorder="1" applyAlignment="1" applyProtection="1">
      <alignment horizontal="center" vertical="top" wrapText="1"/>
      <protection locked="0"/>
    </xf>
    <xf numFmtId="0" fontId="14" fillId="23" borderId="98" xfId="0" applyFont="1" applyFill="1" applyBorder="1" applyAlignment="1">
      <alignment horizontal="left"/>
    </xf>
    <xf numFmtId="0" fontId="14" fillId="23" borderId="99" xfId="0" applyFont="1" applyFill="1" applyBorder="1" applyAlignment="1">
      <alignment horizontal="left"/>
    </xf>
    <xf numFmtId="0" fontId="14" fillId="23" borderId="80" xfId="0" applyFont="1" applyFill="1" applyBorder="1" applyAlignment="1">
      <alignment horizontal="left"/>
    </xf>
    <xf numFmtId="0" fontId="7" fillId="0" borderId="98" xfId="0" applyFont="1" applyFill="1" applyBorder="1" applyAlignment="1" applyProtection="1">
      <alignment horizontal="center" wrapText="1"/>
      <protection locked="0"/>
    </xf>
    <xf numFmtId="0" fontId="7" fillId="0" borderId="99" xfId="0" applyFont="1" applyFill="1" applyBorder="1" applyAlignment="1" applyProtection="1">
      <alignment horizontal="center" wrapText="1"/>
      <protection locked="0"/>
    </xf>
    <xf numFmtId="0" fontId="7" fillId="0" borderId="8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84" xfId="0" applyFont="1" applyFill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64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0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01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0" fontId="5" fillId="2" borderId="70" xfId="0" applyFont="1" applyFill="1" applyBorder="1" applyAlignment="1" applyProtection="1">
      <alignment horizontal="left" vertical="center"/>
      <protection/>
    </xf>
    <xf numFmtId="0" fontId="5" fillId="2" borderId="16" xfId="0" applyFont="1" applyFill="1" applyBorder="1" applyAlignment="1" applyProtection="1">
      <alignment horizontal="left" vertical="center"/>
      <protection/>
    </xf>
    <xf numFmtId="0" fontId="18" fillId="2" borderId="10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01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4" fillId="2" borderId="102" xfId="0" applyFont="1" applyFill="1" applyBorder="1" applyAlignment="1" applyProtection="1">
      <alignment horizontal="center" vertical="center" wrapText="1"/>
      <protection/>
    </xf>
    <xf numFmtId="0" fontId="4" fillId="2" borderId="103" xfId="0" applyFont="1" applyFill="1" applyBorder="1" applyAlignment="1" applyProtection="1">
      <alignment horizontal="center" vertical="center" wrapText="1"/>
      <protection/>
    </xf>
    <xf numFmtId="0" fontId="4" fillId="2" borderId="5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 wrapText="1"/>
    </xf>
    <xf numFmtId="0" fontId="4" fillId="2" borderId="104" xfId="0" applyFont="1" applyFill="1" applyBorder="1" applyAlignment="1">
      <alignment horizontal="center" vertical="center" wrapText="1"/>
    </xf>
    <xf numFmtId="0" fontId="4" fillId="2" borderId="103" xfId="0" applyFont="1" applyFill="1" applyBorder="1" applyAlignment="1">
      <alignment horizontal="center" vertical="center" wrapText="1"/>
    </xf>
    <xf numFmtId="0" fontId="18" fillId="2" borderId="10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05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8" fillId="2" borderId="10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em\DOCS\VBPrograms\EMIS\Hoso_Excel\HoSo_T9\HoSo_TieuHoc_T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2"/>
  <sheetViews>
    <sheetView showGridLines="0" zoomScalePageLayoutView="0" workbookViewId="0" topLeftCell="A10">
      <selection activeCell="AA7" sqref="AA7"/>
    </sheetView>
  </sheetViews>
  <sheetFormatPr defaultColWidth="9" defaultRowHeight="15"/>
  <cols>
    <col min="1" max="1" width="1.59765625" style="1" customWidth="1"/>
    <col min="2" max="3" width="4.59765625" style="1" customWidth="1"/>
    <col min="4" max="4" width="6.8984375" style="1" customWidth="1"/>
    <col min="5" max="12" width="4.59765625" style="1" customWidth="1"/>
    <col min="13" max="13" width="8.59765625" style="1" customWidth="1"/>
    <col min="14" max="16" width="4.59765625" style="1" customWidth="1"/>
    <col min="17" max="17" width="7" style="1" customWidth="1"/>
    <col min="18" max="18" width="1.59765625" style="1" customWidth="1"/>
    <col min="19" max="19" width="12.59765625" style="282" customWidth="1"/>
    <col min="20" max="23" width="9" style="1" customWidth="1"/>
    <col min="24" max="24" width="9" style="1" hidden="1" customWidth="1"/>
    <col min="25" max="25" width="23.59765625" style="1" hidden="1" customWidth="1"/>
    <col min="26" max="26" width="8.09765625" style="8" hidden="1" customWidth="1"/>
    <col min="27" max="27" width="9" style="1" customWidth="1"/>
    <col min="28" max="16384" width="9" style="1" customWidth="1"/>
  </cols>
  <sheetData>
    <row r="1" spans="14:17" ht="15.75">
      <c r="N1" s="320" t="s">
        <v>260</v>
      </c>
      <c r="O1" s="320"/>
      <c r="P1" s="320"/>
      <c r="Q1" s="320"/>
    </row>
    <row r="2" ht="15.75"/>
    <row r="3" spans="24:26" ht="15.75">
      <c r="X3" s="10" t="s">
        <v>227</v>
      </c>
      <c r="Y3" s="232"/>
      <c r="Z3" s="232" t="s">
        <v>261</v>
      </c>
    </row>
    <row r="4" spans="24:26" ht="15.75">
      <c r="X4" s="10" t="str">
        <f>LOOKUP(Z4,{1,2,3,4},{"43","44","46","50"})</f>
        <v>50</v>
      </c>
      <c r="Y4" s="283" t="s">
        <v>119</v>
      </c>
      <c r="Z4" s="48">
        <v>8</v>
      </c>
    </row>
    <row r="5" spans="2:26" ht="24" customHeight="1">
      <c r="B5" s="321" t="s">
        <v>57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X5" s="10" t="str">
        <f>LOOKUP(Z5,{1,2,3,4},{"4","40","41","42"})</f>
        <v>4</v>
      </c>
      <c r="Y5" s="283" t="s">
        <v>120</v>
      </c>
      <c r="Z5" s="48">
        <v>1</v>
      </c>
    </row>
    <row r="6" spans="2:26" ht="17.25" customHeight="1" thickBot="1">
      <c r="B6" s="322" t="s">
        <v>50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X6" s="10">
        <f>IF(Z6,8,"")</f>
      </c>
      <c r="Y6" s="283" t="s">
        <v>265</v>
      </c>
      <c r="Z6" s="48" t="b">
        <v>0</v>
      </c>
    </row>
    <row r="7" spans="3:27" ht="19.5" customHeight="1" thickBot="1">
      <c r="C7" s="284"/>
      <c r="D7" s="335" t="s">
        <v>274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X7" s="10">
        <f>IF(Z7,15,"")</f>
      </c>
      <c r="Y7" s="283" t="s">
        <v>266</v>
      </c>
      <c r="Z7" s="48" t="b">
        <v>0</v>
      </c>
      <c r="AA7" s="1" t="b">
        <v>1</v>
      </c>
    </row>
    <row r="8" spans="3:26" ht="16.5" thickBot="1">
      <c r="C8" s="285"/>
      <c r="D8" s="286"/>
      <c r="E8" s="287"/>
      <c r="F8" s="287"/>
      <c r="G8" s="287"/>
      <c r="H8" s="2"/>
      <c r="X8" s="10">
        <f>IF(Z8,7,"")</f>
      </c>
      <c r="Y8" s="283" t="s">
        <v>121</v>
      </c>
      <c r="Z8" s="48" t="b">
        <v>0</v>
      </c>
    </row>
    <row r="9" spans="3:27" ht="19.5" thickBot="1">
      <c r="C9" s="336" t="s">
        <v>51</v>
      </c>
      <c r="D9" s="337"/>
      <c r="E9" s="337"/>
      <c r="F9" s="338" t="s">
        <v>275</v>
      </c>
      <c r="G9" s="339"/>
      <c r="H9" s="340"/>
      <c r="I9" s="288"/>
      <c r="J9" s="288"/>
      <c r="K9" s="319" t="s">
        <v>52</v>
      </c>
      <c r="L9" s="310"/>
      <c r="M9" s="310"/>
      <c r="N9" s="341" t="s">
        <v>16</v>
      </c>
      <c r="O9" s="341"/>
      <c r="P9" s="341"/>
      <c r="X9" s="10">
        <f>IF(Z9,8,"")</f>
        <v>8</v>
      </c>
      <c r="Y9" s="283" t="s">
        <v>122</v>
      </c>
      <c r="Z9" s="48" t="b">
        <v>1</v>
      </c>
      <c r="AA9" s="1" t="b">
        <v>1</v>
      </c>
    </row>
    <row r="10" spans="24:26" ht="15.75">
      <c r="X10" s="10">
        <f>IF(Z10,12,"")</f>
      </c>
      <c r="Y10" s="283" t="s">
        <v>267</v>
      </c>
      <c r="Z10" s="48" t="b">
        <v>0</v>
      </c>
    </row>
    <row r="11" spans="2:26" s="289" customFormat="1" ht="21" customHeight="1">
      <c r="B11" s="342" t="s">
        <v>262</v>
      </c>
      <c r="C11" s="342"/>
      <c r="D11" s="342"/>
      <c r="E11" s="342"/>
      <c r="F11" s="342"/>
      <c r="G11" s="342"/>
      <c r="H11" s="342"/>
      <c r="I11" s="342"/>
      <c r="S11" s="290"/>
      <c r="X11" s="10">
        <f>IF(Z11,9,"")</f>
      </c>
      <c r="Y11" s="283" t="s">
        <v>268</v>
      </c>
      <c r="Z11" s="48" t="b">
        <v>0</v>
      </c>
    </row>
    <row r="12" spans="2:27" ht="16.5">
      <c r="B12" s="315" t="s">
        <v>53</v>
      </c>
      <c r="C12" s="316"/>
      <c r="D12" s="317"/>
      <c r="E12" s="343" t="s">
        <v>276</v>
      </c>
      <c r="F12" s="313"/>
      <c r="G12" s="313"/>
      <c r="H12" s="313"/>
      <c r="I12" s="313"/>
      <c r="J12" s="314"/>
      <c r="K12" s="315" t="s">
        <v>123</v>
      </c>
      <c r="L12" s="316"/>
      <c r="M12" s="317"/>
      <c r="N12" s="318" t="s">
        <v>277</v>
      </c>
      <c r="O12" s="318"/>
      <c r="P12" s="318"/>
      <c r="Q12" s="318"/>
      <c r="X12" s="10">
        <f>IF(Z12,13,"")</f>
        <v>13</v>
      </c>
      <c r="Y12" s="283" t="s">
        <v>269</v>
      </c>
      <c r="Z12" s="48" t="b">
        <v>1</v>
      </c>
      <c r="AA12" s="1" t="b">
        <v>1</v>
      </c>
    </row>
    <row r="13" spans="2:26" ht="16.5">
      <c r="B13" s="326" t="s">
        <v>54</v>
      </c>
      <c r="C13" s="327"/>
      <c r="D13" s="328"/>
      <c r="E13" s="329" t="s">
        <v>278</v>
      </c>
      <c r="F13" s="330"/>
      <c r="G13" s="330"/>
      <c r="H13" s="330"/>
      <c r="I13" s="330"/>
      <c r="J13" s="331"/>
      <c r="K13" s="332" t="s">
        <v>124</v>
      </c>
      <c r="L13" s="333"/>
      <c r="M13" s="334"/>
      <c r="N13" s="325" t="s">
        <v>279</v>
      </c>
      <c r="O13" s="325"/>
      <c r="P13" s="325"/>
      <c r="Q13" s="325"/>
      <c r="X13" s="10">
        <f>IF(Z13,13,"")</f>
      </c>
      <c r="Y13" s="283" t="s">
        <v>125</v>
      </c>
      <c r="Z13" s="48" t="b">
        <v>0</v>
      </c>
    </row>
    <row r="14" spans="2:26" ht="16.5">
      <c r="B14" s="326" t="s">
        <v>55</v>
      </c>
      <c r="C14" s="327"/>
      <c r="D14" s="328"/>
      <c r="E14" s="329" t="s">
        <v>280</v>
      </c>
      <c r="F14" s="330"/>
      <c r="G14" s="330"/>
      <c r="H14" s="330"/>
      <c r="I14" s="330"/>
      <c r="J14" s="331"/>
      <c r="K14" s="332" t="s">
        <v>126</v>
      </c>
      <c r="L14" s="333"/>
      <c r="M14" s="334"/>
      <c r="N14" s="325" t="s">
        <v>281</v>
      </c>
      <c r="O14" s="325"/>
      <c r="P14" s="325"/>
      <c r="Q14" s="325"/>
      <c r="X14" s="10"/>
      <c r="Y14" s="283" t="s">
        <v>127</v>
      </c>
      <c r="Z14" s="53"/>
    </row>
    <row r="15" spans="2:26" ht="16.5">
      <c r="B15" s="311" t="s">
        <v>128</v>
      </c>
      <c r="C15" s="312"/>
      <c r="D15" s="309"/>
      <c r="E15" s="344" t="s">
        <v>282</v>
      </c>
      <c r="F15" s="345"/>
      <c r="G15" s="345"/>
      <c r="H15" s="345"/>
      <c r="I15" s="345"/>
      <c r="J15" s="346"/>
      <c r="K15" s="332" t="s">
        <v>129</v>
      </c>
      <c r="L15" s="333"/>
      <c r="M15" s="334"/>
      <c r="N15" s="325" t="s">
        <v>283</v>
      </c>
      <c r="O15" s="325"/>
      <c r="P15" s="325"/>
      <c r="Q15" s="325"/>
      <c r="X15" s="10">
        <f>IF(Y15=E14,Z15,"")</f>
      </c>
      <c r="Y15" s="283" t="s">
        <v>130</v>
      </c>
      <c r="Z15" s="53">
        <v>1</v>
      </c>
    </row>
    <row r="16" spans="2:26" ht="16.5">
      <c r="B16" s="350"/>
      <c r="C16" s="351"/>
      <c r="D16" s="352"/>
      <c r="E16" s="347"/>
      <c r="F16" s="348"/>
      <c r="G16" s="348"/>
      <c r="H16" s="348"/>
      <c r="I16" s="348"/>
      <c r="J16" s="349"/>
      <c r="K16" s="332" t="s">
        <v>131</v>
      </c>
      <c r="L16" s="333"/>
      <c r="M16" s="334"/>
      <c r="N16" s="325" t="s">
        <v>284</v>
      </c>
      <c r="O16" s="325"/>
      <c r="P16" s="325"/>
      <c r="Q16" s="325"/>
      <c r="X16" s="10">
        <f>IF(Y16=E14,Z16,"")</f>
      </c>
      <c r="Y16" s="283" t="s">
        <v>132</v>
      </c>
      <c r="Z16" s="53">
        <v>2</v>
      </c>
    </row>
    <row r="17" spans="2:26" ht="19.5">
      <c r="B17" s="353" t="s">
        <v>263</v>
      </c>
      <c r="C17" s="354"/>
      <c r="D17" s="355"/>
      <c r="E17" s="356" t="s">
        <v>285</v>
      </c>
      <c r="F17" s="357"/>
      <c r="G17" s="357"/>
      <c r="H17" s="357"/>
      <c r="I17" s="357"/>
      <c r="J17" s="358"/>
      <c r="K17" s="359" t="s">
        <v>133</v>
      </c>
      <c r="L17" s="360"/>
      <c r="M17" s="361"/>
      <c r="N17" s="362">
        <v>0</v>
      </c>
      <c r="O17" s="363"/>
      <c r="P17" s="363"/>
      <c r="Q17" s="364"/>
      <c r="Y17" s="283" t="s">
        <v>270</v>
      </c>
      <c r="Z17" s="48" t="b">
        <v>0</v>
      </c>
    </row>
    <row r="18" spans="1:26" ht="15.75">
      <c r="A18" s="2"/>
      <c r="B18" s="47" t="s">
        <v>140</v>
      </c>
      <c r="C18" s="291"/>
      <c r="D18" s="291"/>
      <c r="E18" s="291"/>
      <c r="F18" s="292"/>
      <c r="G18" s="292"/>
      <c r="Y18" s="293" t="s">
        <v>1</v>
      </c>
      <c r="Z18" s="53"/>
    </row>
    <row r="19" spans="1:26" ht="15.75">
      <c r="A19" s="2"/>
      <c r="B19" s="292"/>
      <c r="C19" s="291"/>
      <c r="D19" s="291"/>
      <c r="E19" s="291"/>
      <c r="F19" s="292"/>
      <c r="G19" s="292"/>
      <c r="Y19" s="293" t="s">
        <v>2</v>
      </c>
      <c r="Z19" s="53"/>
    </row>
    <row r="20" ht="15.75">
      <c r="Y20" s="293" t="s">
        <v>3</v>
      </c>
    </row>
    <row r="21" spans="2:25" ht="15.75">
      <c r="B21" s="294"/>
      <c r="C21" s="294"/>
      <c r="Y21" s="293" t="s">
        <v>4</v>
      </c>
    </row>
    <row r="22" spans="2:25" ht="15.75">
      <c r="B22" s="294"/>
      <c r="C22" s="294"/>
      <c r="Y22" s="293" t="s">
        <v>5</v>
      </c>
    </row>
    <row r="23" spans="19:25" ht="15.75">
      <c r="S23" s="282">
        <f>IF(AND(Z10=TRUE,Z4=3),"Sai khuyết tật","")</f>
      </c>
      <c r="Y23" s="293" t="s">
        <v>6</v>
      </c>
    </row>
    <row r="24" ht="15.75">
      <c r="Y24" s="293" t="s">
        <v>7</v>
      </c>
    </row>
    <row r="25" spans="19:25" ht="15.75">
      <c r="S25" s="282">
        <f>IF(AND(Z11=TRUE,Z4=1),"Sai bán trú","")</f>
      </c>
      <c r="Y25" s="293" t="s">
        <v>8</v>
      </c>
    </row>
    <row r="26" spans="19:25" ht="15.75">
      <c r="S26" s="282">
        <f>IF(AND(Z38=TRUE,Z4=2),"Sai nội trú","")</f>
      </c>
      <c r="Y26" s="293" t="s">
        <v>9</v>
      </c>
    </row>
    <row r="27" ht="15.75">
      <c r="Y27" s="293" t="s">
        <v>10</v>
      </c>
    </row>
    <row r="28" spans="2:26" s="289" customFormat="1" ht="18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 s="290">
        <f>IF(AND(Z40=TRUE,Z4&lt;&gt;6),"Sai lớp chuyên","")</f>
      </c>
      <c r="Y28" s="293" t="s">
        <v>11</v>
      </c>
      <c r="Z28" s="8"/>
    </row>
    <row r="29" spans="2:25" ht="15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Y29" s="293" t="s">
        <v>12</v>
      </c>
    </row>
    <row r="30" spans="2:25" ht="15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Y30" s="293"/>
    </row>
    <row r="31" spans="2:2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Y31" s="293"/>
    </row>
    <row r="32" spans="2:25" ht="15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Y32" s="293"/>
    </row>
    <row r="33" spans="13:25" ht="15.75">
      <c r="M33" s="365" t="s">
        <v>134</v>
      </c>
      <c r="N33" s="365"/>
      <c r="O33" s="365"/>
      <c r="P33" s="365"/>
      <c r="Q33" s="365"/>
      <c r="Y33" s="293" t="s">
        <v>13</v>
      </c>
    </row>
    <row r="34" spans="2:25" ht="15.75">
      <c r="B34" s="366" t="s">
        <v>135</v>
      </c>
      <c r="C34" s="366"/>
      <c r="D34" s="366"/>
      <c r="E34" s="366"/>
      <c r="F34" s="295"/>
      <c r="M34" s="367" t="s">
        <v>18</v>
      </c>
      <c r="N34" s="367"/>
      <c r="O34" s="367"/>
      <c r="P34" s="367"/>
      <c r="Q34" s="367"/>
      <c r="Y34" s="293" t="s">
        <v>14</v>
      </c>
    </row>
    <row r="35" spans="2:26" ht="15.75">
      <c r="B35" s="323" t="s">
        <v>286</v>
      </c>
      <c r="C35" s="323"/>
      <c r="D35" s="323"/>
      <c r="E35" s="323"/>
      <c r="F35" s="54"/>
      <c r="M35" s="324" t="s">
        <v>56</v>
      </c>
      <c r="N35" s="324"/>
      <c r="O35" s="324"/>
      <c r="P35" s="324"/>
      <c r="Q35" s="324"/>
      <c r="Y35" s="293" t="s">
        <v>15</v>
      </c>
      <c r="Z35" s="8" t="b">
        <v>1</v>
      </c>
    </row>
    <row r="36" spans="2:26" ht="15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Y36" s="293" t="s">
        <v>16</v>
      </c>
      <c r="Z36" s="8" t="b">
        <v>1</v>
      </c>
    </row>
    <row r="37" spans="2:26" ht="15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Z37" s="8" t="b">
        <v>1</v>
      </c>
    </row>
    <row r="38" spans="2:26" ht="15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X38" s="10">
        <f>IF(Z38,10,"")</f>
      </c>
      <c r="Y38" s="283" t="s">
        <v>271</v>
      </c>
      <c r="Z38" s="48" t="b">
        <v>0</v>
      </c>
    </row>
    <row r="39" spans="2:27" ht="15.75">
      <c r="B39" s="296" t="s">
        <v>136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X39" s="10">
        <f>IF(Z39,16,"")</f>
        <v>16</v>
      </c>
      <c r="Y39" s="283" t="s">
        <v>137</v>
      </c>
      <c r="Z39" s="48" t="b">
        <v>1</v>
      </c>
      <c r="AA39" s="1" t="b">
        <v>1</v>
      </c>
    </row>
    <row r="40" spans="2:26" ht="15.75">
      <c r="B40" s="296" t="s">
        <v>138</v>
      </c>
      <c r="C40"/>
      <c r="D40"/>
      <c r="E40"/>
      <c r="F40"/>
      <c r="G40"/>
      <c r="H40"/>
      <c r="I40"/>
      <c r="J40"/>
      <c r="K40"/>
      <c r="L40"/>
      <c r="M40"/>
      <c r="N40" t="s">
        <v>287</v>
      </c>
      <c r="O40"/>
      <c r="P40"/>
      <c r="Q40"/>
      <c r="X40" s="10">
        <f>IF(Z40,14,"")</f>
      </c>
      <c r="Y40" s="283" t="s">
        <v>139</v>
      </c>
      <c r="Z40" s="48" t="b">
        <v>0</v>
      </c>
    </row>
    <row r="41" spans="2:17" ht="15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5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5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5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5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5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5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5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</sheetData>
  <sheetProtection password="C129" sheet="1" objects="1" scenarios="1"/>
  <protectedRanges>
    <protectedRange sqref="C29:G42" name="Range1_1"/>
    <protectedRange sqref="H28:I42" name="Range1_1_1"/>
    <protectedRange sqref="J28:K42" name="Range1_1_2"/>
    <protectedRange sqref="L28:Q42" name="Range1_1_3"/>
    <protectedRange sqref="C28:G28" name="Range1_1_5"/>
  </protectedRanges>
  <mergeCells count="37">
    <mergeCell ref="M33:Q33"/>
    <mergeCell ref="B34:E34"/>
    <mergeCell ref="M34:Q34"/>
    <mergeCell ref="B17:D17"/>
    <mergeCell ref="E17:J17"/>
    <mergeCell ref="K17:M17"/>
    <mergeCell ref="N17:Q17"/>
    <mergeCell ref="K12:M12"/>
    <mergeCell ref="N12:Q12"/>
    <mergeCell ref="K9:M9"/>
    <mergeCell ref="B15:D15"/>
    <mergeCell ref="E15:J16"/>
    <mergeCell ref="K15:M15"/>
    <mergeCell ref="N15:Q15"/>
    <mergeCell ref="B16:D16"/>
    <mergeCell ref="K16:M16"/>
    <mergeCell ref="N16:Q16"/>
    <mergeCell ref="E13:J13"/>
    <mergeCell ref="B13:D13"/>
    <mergeCell ref="K13:M13"/>
    <mergeCell ref="D7:O7"/>
    <mergeCell ref="C9:E9"/>
    <mergeCell ref="F9:H9"/>
    <mergeCell ref="N9:P9"/>
    <mergeCell ref="B11:I11"/>
    <mergeCell ref="E12:J12"/>
    <mergeCell ref="B12:D12"/>
    <mergeCell ref="N1:Q1"/>
    <mergeCell ref="B5:Q5"/>
    <mergeCell ref="B6:Q6"/>
    <mergeCell ref="B35:E35"/>
    <mergeCell ref="M35:Q35"/>
    <mergeCell ref="N13:Q13"/>
    <mergeCell ref="B14:D14"/>
    <mergeCell ref="E14:J14"/>
    <mergeCell ref="K14:M14"/>
    <mergeCell ref="N14:Q14"/>
  </mergeCells>
  <dataValidations count="3">
    <dataValidation allowBlank="1" sqref="E12:J16 N12:Q1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7:Q17">
      <formula1>1</formula1>
      <formula2>15</formula2>
    </dataValidation>
    <dataValidation type="list" allowBlank="1" showInputMessage="1" showErrorMessage="1" prompt="Chọn năm học. Nếu sai, dữ liệu sẽ bị ghi đè!" errorTitle="Lỗi nhập dữ liệu" error="Dữ liệu nhập sai" sqref="N9:P9">
      <formula1>DM_Nam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K99"/>
  <sheetViews>
    <sheetView showGridLines="0" showZeros="0" zoomScalePageLayoutView="0" workbookViewId="0" topLeftCell="A93">
      <selection activeCell="H107" sqref="H107"/>
    </sheetView>
  </sheetViews>
  <sheetFormatPr defaultColWidth="9" defaultRowHeight="15"/>
  <cols>
    <col min="1" max="1" width="1.1015625" style="8" customWidth="1"/>
    <col min="2" max="2" width="32.59765625" style="8" customWidth="1"/>
    <col min="3" max="3" width="10.59765625" style="8" customWidth="1"/>
    <col min="4" max="6" width="9.59765625" style="8" customWidth="1"/>
    <col min="7" max="7" width="1.203125" style="8" customWidth="1"/>
    <col min="8" max="11" width="2.59765625" style="9" customWidth="1"/>
    <col min="12" max="16384" width="9" style="8" customWidth="1"/>
  </cols>
  <sheetData>
    <row r="1" spans="2:6" ht="18.75">
      <c r="B1" s="6" t="s">
        <v>241</v>
      </c>
      <c r="C1" s="6"/>
      <c r="D1" s="6"/>
      <c r="E1" s="7"/>
      <c r="F1" s="7"/>
    </row>
    <row r="2" ht="4.5" customHeight="1" thickBot="1"/>
    <row r="3" spans="2:11" ht="15.75">
      <c r="B3" s="389" t="s">
        <v>43</v>
      </c>
      <c r="C3" s="391" t="s">
        <v>19</v>
      </c>
      <c r="D3" s="372" t="s">
        <v>0</v>
      </c>
      <c r="E3" s="373"/>
      <c r="F3" s="374"/>
      <c r="H3" s="11"/>
      <c r="I3" s="12"/>
      <c r="J3" s="13"/>
      <c r="K3" s="11"/>
    </row>
    <row r="4" spans="2:11" ht="15.75">
      <c r="B4" s="390"/>
      <c r="C4" s="392"/>
      <c r="D4" s="14" t="s">
        <v>27</v>
      </c>
      <c r="E4" s="14" t="s">
        <v>28</v>
      </c>
      <c r="F4" s="15" t="s">
        <v>29</v>
      </c>
      <c r="H4" s="16"/>
      <c r="I4" s="17"/>
      <c r="J4" s="16"/>
      <c r="K4" s="16"/>
    </row>
    <row r="5" spans="2:11" ht="15.75">
      <c r="B5" s="150" t="s">
        <v>62</v>
      </c>
      <c r="C5" s="124">
        <f aca="true" t="shared" si="0" ref="C5:C78">SUM(D5:F5)</f>
        <v>0</v>
      </c>
      <c r="D5" s="151">
        <f>SUM(D6:D11)</f>
        <v>0</v>
      </c>
      <c r="E5" s="152">
        <f>SUM(E6:E11)</f>
        <v>0</v>
      </c>
      <c r="F5" s="126">
        <f>SUM(F6:F11)</f>
        <v>0</v>
      </c>
      <c r="H5" s="5"/>
      <c r="I5" s="5"/>
      <c r="J5" s="5"/>
      <c r="K5" s="5"/>
    </row>
    <row r="6" spans="2:11" ht="15.75">
      <c r="B6" s="141" t="s">
        <v>44</v>
      </c>
      <c r="C6" s="148">
        <f t="shared" si="0"/>
        <v>0</v>
      </c>
      <c r="D6" s="144"/>
      <c r="E6" s="144"/>
      <c r="F6" s="145"/>
      <c r="H6" s="18"/>
      <c r="I6" s="18"/>
      <c r="J6" s="18"/>
      <c r="K6" s="18"/>
    </row>
    <row r="7" spans="2:11" ht="15.75">
      <c r="B7" s="142" t="s">
        <v>35</v>
      </c>
      <c r="C7" s="134">
        <f t="shared" si="0"/>
        <v>0</v>
      </c>
      <c r="D7" s="146"/>
      <c r="E7" s="146"/>
      <c r="F7" s="108"/>
      <c r="H7" s="18"/>
      <c r="I7" s="18"/>
      <c r="J7" s="18"/>
      <c r="K7" s="18"/>
    </row>
    <row r="8" spans="2:11" ht="15.75">
      <c r="B8" s="142" t="s">
        <v>36</v>
      </c>
      <c r="C8" s="134">
        <f t="shared" si="0"/>
        <v>0</v>
      </c>
      <c r="D8" s="146"/>
      <c r="E8" s="146"/>
      <c r="F8" s="108"/>
      <c r="H8" s="18"/>
      <c r="I8" s="18"/>
      <c r="J8" s="18"/>
      <c r="K8" s="18"/>
    </row>
    <row r="9" spans="2:11" ht="15.75">
      <c r="B9" s="142" t="s">
        <v>37</v>
      </c>
      <c r="C9" s="134">
        <f t="shared" si="0"/>
        <v>0</v>
      </c>
      <c r="D9" s="146"/>
      <c r="E9" s="146"/>
      <c r="F9" s="108"/>
      <c r="H9" s="18"/>
      <c r="I9" s="18"/>
      <c r="J9" s="18"/>
      <c r="K9" s="18"/>
    </row>
    <row r="10" spans="2:11" ht="15.75">
      <c r="B10" s="142" t="s">
        <v>38</v>
      </c>
      <c r="C10" s="134">
        <f t="shared" si="0"/>
        <v>0</v>
      </c>
      <c r="D10" s="146"/>
      <c r="E10" s="146"/>
      <c r="F10" s="108"/>
      <c r="H10" s="18"/>
      <c r="I10" s="18"/>
      <c r="J10" s="18"/>
      <c r="K10" s="18"/>
    </row>
    <row r="11" spans="2:11" ht="15.75">
      <c r="B11" s="142" t="s">
        <v>272</v>
      </c>
      <c r="C11" s="134">
        <f t="shared" si="0"/>
        <v>0</v>
      </c>
      <c r="D11" s="146"/>
      <c r="E11" s="146"/>
      <c r="F11" s="108"/>
      <c r="H11" s="18"/>
      <c r="I11" s="18"/>
      <c r="J11" s="18"/>
      <c r="K11" s="18"/>
    </row>
    <row r="12" spans="2:11" ht="15.75">
      <c r="B12" s="150" t="s">
        <v>63</v>
      </c>
      <c r="C12" s="124">
        <f t="shared" si="0"/>
        <v>0</v>
      </c>
      <c r="D12" s="151">
        <f>SUM(D13:D18)</f>
        <v>0</v>
      </c>
      <c r="E12" s="152">
        <f>SUM(E13:E18)</f>
        <v>0</v>
      </c>
      <c r="F12" s="126">
        <f>SUM(F13:F18)</f>
        <v>0</v>
      </c>
      <c r="H12" s="5"/>
      <c r="I12" s="5"/>
      <c r="J12" s="5"/>
      <c r="K12" s="5"/>
    </row>
    <row r="13" spans="2:11" ht="15.75">
      <c r="B13" s="141" t="s">
        <v>44</v>
      </c>
      <c r="C13" s="148">
        <f t="shared" si="0"/>
        <v>0</v>
      </c>
      <c r="D13" s="144"/>
      <c r="E13" s="144"/>
      <c r="F13" s="145"/>
      <c r="H13" s="18"/>
      <c r="I13" s="18"/>
      <c r="J13" s="18"/>
      <c r="K13" s="18"/>
    </row>
    <row r="14" spans="2:11" ht="15.75">
      <c r="B14" s="142" t="s">
        <v>35</v>
      </c>
      <c r="C14" s="134">
        <f t="shared" si="0"/>
        <v>0</v>
      </c>
      <c r="D14" s="146"/>
      <c r="E14" s="146"/>
      <c r="F14" s="108"/>
      <c r="H14" s="18"/>
      <c r="I14" s="18"/>
      <c r="J14" s="18"/>
      <c r="K14" s="18"/>
    </row>
    <row r="15" spans="2:11" ht="15.75">
      <c r="B15" s="142" t="s">
        <v>36</v>
      </c>
      <c r="C15" s="134">
        <f t="shared" si="0"/>
        <v>0</v>
      </c>
      <c r="D15" s="146"/>
      <c r="E15" s="146"/>
      <c r="F15" s="108"/>
      <c r="H15" s="18"/>
      <c r="I15" s="18"/>
      <c r="J15" s="18"/>
      <c r="K15" s="18"/>
    </row>
    <row r="16" spans="2:11" ht="15.75">
      <c r="B16" s="142" t="s">
        <v>37</v>
      </c>
      <c r="C16" s="134">
        <f t="shared" si="0"/>
        <v>0</v>
      </c>
      <c r="D16" s="146"/>
      <c r="E16" s="146"/>
      <c r="F16" s="108"/>
      <c r="H16" s="18"/>
      <c r="I16" s="18"/>
      <c r="J16" s="18"/>
      <c r="K16" s="18"/>
    </row>
    <row r="17" spans="2:11" ht="15.75">
      <c r="B17" s="142" t="s">
        <v>38</v>
      </c>
      <c r="C17" s="134">
        <f t="shared" si="0"/>
        <v>0</v>
      </c>
      <c r="D17" s="146"/>
      <c r="E17" s="146"/>
      <c r="F17" s="108"/>
      <c r="H17" s="18"/>
      <c r="I17" s="18"/>
      <c r="J17" s="18"/>
      <c r="K17" s="18"/>
    </row>
    <row r="18" spans="2:11" ht="15.75">
      <c r="B18" s="142" t="s">
        <v>272</v>
      </c>
      <c r="C18" s="134">
        <f t="shared" si="0"/>
        <v>0</v>
      </c>
      <c r="D18" s="146"/>
      <c r="E18" s="146"/>
      <c r="F18" s="108"/>
      <c r="H18" s="18"/>
      <c r="I18" s="18"/>
      <c r="J18" s="18"/>
      <c r="K18" s="18"/>
    </row>
    <row r="19" spans="2:11" ht="15.75">
      <c r="B19" s="150" t="s">
        <v>64</v>
      </c>
      <c r="C19" s="124">
        <f t="shared" si="0"/>
        <v>0</v>
      </c>
      <c r="D19" s="151">
        <f>SUM(D20:D25)</f>
        <v>0</v>
      </c>
      <c r="E19" s="152">
        <f>SUM(E20:E25)</f>
        <v>0</v>
      </c>
      <c r="F19" s="126">
        <f>SUM(F20:F25)</f>
        <v>0</v>
      </c>
      <c r="H19" s="5"/>
      <c r="I19" s="5"/>
      <c r="J19" s="5"/>
      <c r="K19" s="5"/>
    </row>
    <row r="20" spans="2:11" ht="15.75">
      <c r="B20" s="141" t="s">
        <v>44</v>
      </c>
      <c r="C20" s="148">
        <f t="shared" si="0"/>
        <v>0</v>
      </c>
      <c r="D20" s="144"/>
      <c r="E20" s="144"/>
      <c r="F20" s="145"/>
      <c r="H20" s="18"/>
      <c r="I20" s="18"/>
      <c r="J20" s="18"/>
      <c r="K20" s="18"/>
    </row>
    <row r="21" spans="2:11" ht="15.75">
      <c r="B21" s="142" t="s">
        <v>35</v>
      </c>
      <c r="C21" s="134">
        <f t="shared" si="0"/>
        <v>0</v>
      </c>
      <c r="D21" s="146"/>
      <c r="E21" s="146"/>
      <c r="F21" s="108"/>
      <c r="H21" s="18"/>
      <c r="I21" s="18"/>
      <c r="J21" s="18"/>
      <c r="K21" s="18"/>
    </row>
    <row r="22" spans="2:11" ht="15.75">
      <c r="B22" s="142" t="s">
        <v>36</v>
      </c>
      <c r="C22" s="134">
        <f t="shared" si="0"/>
        <v>0</v>
      </c>
      <c r="D22" s="146"/>
      <c r="E22" s="146"/>
      <c r="F22" s="108"/>
      <c r="H22" s="18"/>
      <c r="I22" s="18"/>
      <c r="J22" s="18"/>
      <c r="K22" s="18"/>
    </row>
    <row r="23" spans="2:11" ht="15.75">
      <c r="B23" s="142" t="s">
        <v>37</v>
      </c>
      <c r="C23" s="134">
        <f t="shared" si="0"/>
        <v>0</v>
      </c>
      <c r="D23" s="146"/>
      <c r="E23" s="146"/>
      <c r="F23" s="108"/>
      <c r="H23" s="18"/>
      <c r="I23" s="18"/>
      <c r="J23" s="18"/>
      <c r="K23" s="18"/>
    </row>
    <row r="24" spans="2:11" ht="15.75">
      <c r="B24" s="142" t="s">
        <v>38</v>
      </c>
      <c r="C24" s="134">
        <f t="shared" si="0"/>
        <v>0</v>
      </c>
      <c r="D24" s="146"/>
      <c r="E24" s="146"/>
      <c r="F24" s="108"/>
      <c r="H24" s="18"/>
      <c r="I24" s="18"/>
      <c r="J24" s="18"/>
      <c r="K24" s="18"/>
    </row>
    <row r="25" spans="2:11" ht="15.75">
      <c r="B25" s="142" t="s">
        <v>272</v>
      </c>
      <c r="C25" s="134">
        <f t="shared" si="0"/>
        <v>0</v>
      </c>
      <c r="D25" s="146"/>
      <c r="E25" s="146"/>
      <c r="F25" s="108"/>
      <c r="H25" s="18"/>
      <c r="I25" s="18"/>
      <c r="J25" s="18"/>
      <c r="K25" s="18"/>
    </row>
    <row r="26" spans="2:11" ht="15.75">
      <c r="B26" s="150" t="s">
        <v>65</v>
      </c>
      <c r="C26" s="124">
        <f t="shared" si="0"/>
        <v>0</v>
      </c>
      <c r="D26" s="151">
        <f>SUM(D27:D32)</f>
        <v>0</v>
      </c>
      <c r="E26" s="152">
        <f>SUM(E27:E32)</f>
        <v>0</v>
      </c>
      <c r="F26" s="126">
        <f>SUM(F27:F32)</f>
        <v>0</v>
      </c>
      <c r="H26" s="5"/>
      <c r="I26" s="5"/>
      <c r="J26" s="5"/>
      <c r="K26" s="5"/>
    </row>
    <row r="27" spans="2:11" ht="15.75">
      <c r="B27" s="141" t="s">
        <v>44</v>
      </c>
      <c r="C27" s="148">
        <f t="shared" si="0"/>
        <v>0</v>
      </c>
      <c r="D27" s="144"/>
      <c r="E27" s="144"/>
      <c r="F27" s="145"/>
      <c r="H27" s="18"/>
      <c r="I27" s="18"/>
      <c r="J27" s="18"/>
      <c r="K27" s="18"/>
    </row>
    <row r="28" spans="2:11" ht="15.75">
      <c r="B28" s="142" t="s">
        <v>35</v>
      </c>
      <c r="C28" s="134">
        <f t="shared" si="0"/>
        <v>0</v>
      </c>
      <c r="D28" s="146"/>
      <c r="E28" s="146"/>
      <c r="F28" s="108"/>
      <c r="H28" s="18"/>
      <c r="I28" s="18"/>
      <c r="J28" s="18"/>
      <c r="K28" s="18"/>
    </row>
    <row r="29" spans="2:11" ht="15.75">
      <c r="B29" s="142" t="s">
        <v>36</v>
      </c>
      <c r="C29" s="134">
        <f t="shared" si="0"/>
        <v>0</v>
      </c>
      <c r="D29" s="146"/>
      <c r="E29" s="146"/>
      <c r="F29" s="108"/>
      <c r="H29" s="18"/>
      <c r="I29" s="18"/>
      <c r="J29" s="18"/>
      <c r="K29" s="18"/>
    </row>
    <row r="30" spans="2:11" ht="15.75">
      <c r="B30" s="142" t="s">
        <v>37</v>
      </c>
      <c r="C30" s="134">
        <f t="shared" si="0"/>
        <v>0</v>
      </c>
      <c r="D30" s="146"/>
      <c r="E30" s="146"/>
      <c r="F30" s="108"/>
      <c r="H30" s="18"/>
      <c r="I30" s="18"/>
      <c r="J30" s="18"/>
      <c r="K30" s="18"/>
    </row>
    <row r="31" spans="2:11" ht="15.75">
      <c r="B31" s="142" t="s">
        <v>38</v>
      </c>
      <c r="C31" s="134">
        <f t="shared" si="0"/>
        <v>0</v>
      </c>
      <c r="D31" s="146"/>
      <c r="E31" s="146"/>
      <c r="F31" s="108"/>
      <c r="H31" s="18"/>
      <c r="I31" s="18"/>
      <c r="J31" s="18"/>
      <c r="K31" s="18"/>
    </row>
    <row r="32" spans="2:11" ht="15.75">
      <c r="B32" s="142" t="s">
        <v>272</v>
      </c>
      <c r="C32" s="134">
        <f t="shared" si="0"/>
        <v>0</v>
      </c>
      <c r="D32" s="146"/>
      <c r="E32" s="146"/>
      <c r="F32" s="108"/>
      <c r="H32" s="18"/>
      <c r="I32" s="18"/>
      <c r="J32" s="18"/>
      <c r="K32" s="18"/>
    </row>
    <row r="33" spans="2:11" ht="15.75">
      <c r="B33" s="150" t="s">
        <v>47</v>
      </c>
      <c r="C33" s="124">
        <f t="shared" si="0"/>
        <v>0</v>
      </c>
      <c r="D33" s="151">
        <f>SUM(D34:D39)</f>
        <v>0</v>
      </c>
      <c r="E33" s="152">
        <f>SUM(E34:E39)</f>
        <v>0</v>
      </c>
      <c r="F33" s="126">
        <f>SUM(F34:F39)</f>
        <v>0</v>
      </c>
      <c r="H33" s="5"/>
      <c r="I33" s="5"/>
      <c r="J33" s="5"/>
      <c r="K33" s="5"/>
    </row>
    <row r="34" spans="2:11" ht="15.75">
      <c r="B34" s="141" t="s">
        <v>44</v>
      </c>
      <c r="C34" s="148">
        <f t="shared" si="0"/>
        <v>0</v>
      </c>
      <c r="D34" s="144"/>
      <c r="E34" s="144"/>
      <c r="F34" s="145"/>
      <c r="H34" s="18"/>
      <c r="I34" s="18"/>
      <c r="J34" s="18"/>
      <c r="K34" s="18"/>
    </row>
    <row r="35" spans="2:11" ht="15.75">
      <c r="B35" s="142" t="s">
        <v>35</v>
      </c>
      <c r="C35" s="134">
        <f t="shared" si="0"/>
        <v>0</v>
      </c>
      <c r="D35" s="146"/>
      <c r="E35" s="146"/>
      <c r="F35" s="108"/>
      <c r="H35" s="18"/>
      <c r="I35" s="18"/>
      <c r="J35" s="18"/>
      <c r="K35" s="18"/>
    </row>
    <row r="36" spans="2:11" ht="15.75">
      <c r="B36" s="142" t="s">
        <v>36</v>
      </c>
      <c r="C36" s="134">
        <f t="shared" si="0"/>
        <v>0</v>
      </c>
      <c r="D36" s="146"/>
      <c r="E36" s="146"/>
      <c r="F36" s="108"/>
      <c r="H36" s="18"/>
      <c r="I36" s="18"/>
      <c r="J36" s="18"/>
      <c r="K36" s="18"/>
    </row>
    <row r="37" spans="2:11" ht="15.75">
      <c r="B37" s="142" t="s">
        <v>37</v>
      </c>
      <c r="C37" s="134">
        <f t="shared" si="0"/>
        <v>0</v>
      </c>
      <c r="D37" s="146"/>
      <c r="E37" s="146"/>
      <c r="F37" s="108"/>
      <c r="H37" s="18"/>
      <c r="I37" s="18"/>
      <c r="J37" s="18"/>
      <c r="K37" s="18"/>
    </row>
    <row r="38" spans="2:11" ht="15.75">
      <c r="B38" s="142" t="s">
        <v>38</v>
      </c>
      <c r="C38" s="134">
        <f t="shared" si="0"/>
        <v>0</v>
      </c>
      <c r="D38" s="146"/>
      <c r="E38" s="146"/>
      <c r="F38" s="108"/>
      <c r="H38" s="18"/>
      <c r="I38" s="18"/>
      <c r="J38" s="18"/>
      <c r="K38" s="18"/>
    </row>
    <row r="39" spans="2:11" ht="15.75">
      <c r="B39" s="142" t="s">
        <v>272</v>
      </c>
      <c r="C39" s="134">
        <f t="shared" si="0"/>
        <v>0</v>
      </c>
      <c r="D39" s="146"/>
      <c r="E39" s="146"/>
      <c r="F39" s="108"/>
      <c r="H39" s="18"/>
      <c r="I39" s="18"/>
      <c r="J39" s="18"/>
      <c r="K39" s="18"/>
    </row>
    <row r="40" spans="2:11" ht="15.75">
      <c r="B40" s="150" t="s">
        <v>66</v>
      </c>
      <c r="C40" s="124">
        <f t="shared" si="0"/>
        <v>0</v>
      </c>
      <c r="D40" s="151">
        <f>SUM(D41:D46)</f>
        <v>0</v>
      </c>
      <c r="E40" s="152">
        <f>SUM(E41:E46)</f>
        <v>0</v>
      </c>
      <c r="F40" s="126">
        <f>SUM(F41:F46)</f>
        <v>0</v>
      </c>
      <c r="H40" s="5"/>
      <c r="I40" s="5"/>
      <c r="J40" s="5"/>
      <c r="K40" s="5"/>
    </row>
    <row r="41" spans="2:11" ht="15.75">
      <c r="B41" s="141" t="s">
        <v>44</v>
      </c>
      <c r="C41" s="148">
        <f t="shared" si="0"/>
        <v>0</v>
      </c>
      <c r="D41" s="144"/>
      <c r="E41" s="144"/>
      <c r="F41" s="145"/>
      <c r="H41" s="18"/>
      <c r="I41" s="18"/>
      <c r="J41" s="18"/>
      <c r="K41" s="18"/>
    </row>
    <row r="42" spans="2:11" ht="15.75">
      <c r="B42" s="142" t="s">
        <v>35</v>
      </c>
      <c r="C42" s="134">
        <f t="shared" si="0"/>
        <v>0</v>
      </c>
      <c r="D42" s="146"/>
      <c r="E42" s="146"/>
      <c r="F42" s="108"/>
      <c r="H42" s="18"/>
      <c r="I42" s="18"/>
      <c r="J42" s="18"/>
      <c r="K42" s="18"/>
    </row>
    <row r="43" spans="2:11" ht="15.75">
      <c r="B43" s="142" t="s">
        <v>36</v>
      </c>
      <c r="C43" s="134">
        <f t="shared" si="0"/>
        <v>0</v>
      </c>
      <c r="D43" s="146"/>
      <c r="E43" s="146"/>
      <c r="F43" s="108"/>
      <c r="H43" s="18"/>
      <c r="I43" s="18"/>
      <c r="J43" s="18"/>
      <c r="K43" s="18"/>
    </row>
    <row r="44" spans="2:11" ht="15.75">
      <c r="B44" s="142" t="s">
        <v>37</v>
      </c>
      <c r="C44" s="134">
        <f t="shared" si="0"/>
        <v>0</v>
      </c>
      <c r="D44" s="146"/>
      <c r="E44" s="146"/>
      <c r="F44" s="108"/>
      <c r="H44" s="18"/>
      <c r="I44" s="18"/>
      <c r="J44" s="18"/>
      <c r="K44" s="18"/>
    </row>
    <row r="45" spans="2:11" ht="15.75">
      <c r="B45" s="142" t="s">
        <v>38</v>
      </c>
      <c r="C45" s="134">
        <f t="shared" si="0"/>
        <v>0</v>
      </c>
      <c r="D45" s="146"/>
      <c r="E45" s="146"/>
      <c r="F45" s="108"/>
      <c r="H45" s="18"/>
      <c r="I45" s="18"/>
      <c r="J45" s="18"/>
      <c r="K45" s="18"/>
    </row>
    <row r="46" spans="2:11" ht="15.75">
      <c r="B46" s="142" t="s">
        <v>272</v>
      </c>
      <c r="C46" s="134">
        <f t="shared" si="0"/>
        <v>0</v>
      </c>
      <c r="D46" s="146"/>
      <c r="E46" s="146"/>
      <c r="F46" s="108"/>
      <c r="H46" s="18"/>
      <c r="I46" s="18"/>
      <c r="J46" s="18"/>
      <c r="K46" s="18"/>
    </row>
    <row r="47" spans="2:11" ht="15.75">
      <c r="B47" s="150" t="s">
        <v>67</v>
      </c>
      <c r="C47" s="124">
        <f t="shared" si="0"/>
        <v>0</v>
      </c>
      <c r="D47" s="151">
        <f>SUM(D48:D53)</f>
        <v>0</v>
      </c>
      <c r="E47" s="152">
        <f>SUM(E48:E53)</f>
        <v>0</v>
      </c>
      <c r="F47" s="126">
        <f>SUM(F48:F53)</f>
        <v>0</v>
      </c>
      <c r="H47" s="5"/>
      <c r="I47" s="5"/>
      <c r="J47" s="5"/>
      <c r="K47" s="5"/>
    </row>
    <row r="48" spans="2:11" ht="15.75">
      <c r="B48" s="141" t="s">
        <v>44</v>
      </c>
      <c r="C48" s="148">
        <f t="shared" si="0"/>
        <v>0</v>
      </c>
      <c r="D48" s="144"/>
      <c r="E48" s="144"/>
      <c r="F48" s="145"/>
      <c r="H48" s="18"/>
      <c r="I48" s="18"/>
      <c r="J48" s="18"/>
      <c r="K48" s="18"/>
    </row>
    <row r="49" spans="2:11" ht="15.75">
      <c r="B49" s="142" t="s">
        <v>35</v>
      </c>
      <c r="C49" s="134">
        <f t="shared" si="0"/>
        <v>0</v>
      </c>
      <c r="D49" s="146"/>
      <c r="E49" s="146"/>
      <c r="F49" s="108"/>
      <c r="H49" s="18"/>
      <c r="I49" s="18"/>
      <c r="J49" s="18"/>
      <c r="K49" s="18"/>
    </row>
    <row r="50" spans="2:11" ht="15.75">
      <c r="B50" s="142" t="s">
        <v>36</v>
      </c>
      <c r="C50" s="134">
        <f t="shared" si="0"/>
        <v>0</v>
      </c>
      <c r="D50" s="146"/>
      <c r="E50" s="146"/>
      <c r="F50" s="108"/>
      <c r="H50" s="18"/>
      <c r="I50" s="18"/>
      <c r="J50" s="18"/>
      <c r="K50" s="18"/>
    </row>
    <row r="51" spans="2:11" ht="15.75">
      <c r="B51" s="142" t="s">
        <v>37</v>
      </c>
      <c r="C51" s="134">
        <f t="shared" si="0"/>
        <v>0</v>
      </c>
      <c r="D51" s="146"/>
      <c r="E51" s="146"/>
      <c r="F51" s="108"/>
      <c r="H51" s="18"/>
      <c r="I51" s="18"/>
      <c r="J51" s="18"/>
      <c r="K51" s="18"/>
    </row>
    <row r="52" spans="2:11" ht="15.75">
      <c r="B52" s="142" t="s">
        <v>38</v>
      </c>
      <c r="C52" s="134">
        <f t="shared" si="0"/>
        <v>0</v>
      </c>
      <c r="D52" s="146"/>
      <c r="E52" s="146"/>
      <c r="F52" s="108"/>
      <c r="H52" s="18"/>
      <c r="I52" s="18"/>
      <c r="J52" s="18"/>
      <c r="K52" s="18"/>
    </row>
    <row r="53" spans="2:11" ht="15.75">
      <c r="B53" s="142" t="s">
        <v>272</v>
      </c>
      <c r="C53" s="134">
        <f t="shared" si="0"/>
        <v>0</v>
      </c>
      <c r="D53" s="146"/>
      <c r="E53" s="146"/>
      <c r="F53" s="108"/>
      <c r="H53" s="18"/>
      <c r="I53" s="18"/>
      <c r="J53" s="18"/>
      <c r="K53" s="18"/>
    </row>
    <row r="54" spans="2:11" ht="15.75">
      <c r="B54" s="150" t="s">
        <v>68</v>
      </c>
      <c r="C54" s="124">
        <f t="shared" si="0"/>
        <v>0</v>
      </c>
      <c r="D54" s="151">
        <f>SUM(D55:D60)</f>
        <v>0</v>
      </c>
      <c r="E54" s="152">
        <f>SUM(E55:E60)</f>
        <v>0</v>
      </c>
      <c r="F54" s="126">
        <f>SUM(F55:F60)</f>
        <v>0</v>
      </c>
      <c r="H54" s="5"/>
      <c r="I54" s="5"/>
      <c r="J54" s="5"/>
      <c r="K54" s="5"/>
    </row>
    <row r="55" spans="2:11" ht="15.75">
      <c r="B55" s="141" t="s">
        <v>44</v>
      </c>
      <c r="C55" s="148">
        <f t="shared" si="0"/>
        <v>0</v>
      </c>
      <c r="D55" s="144"/>
      <c r="E55" s="144"/>
      <c r="F55" s="145"/>
      <c r="H55" s="18"/>
      <c r="I55" s="18"/>
      <c r="J55" s="18"/>
      <c r="K55" s="18"/>
    </row>
    <row r="56" spans="2:11" ht="15.75">
      <c r="B56" s="142" t="s">
        <v>35</v>
      </c>
      <c r="C56" s="134">
        <f t="shared" si="0"/>
        <v>0</v>
      </c>
      <c r="D56" s="146"/>
      <c r="E56" s="146"/>
      <c r="F56" s="108"/>
      <c r="H56" s="18"/>
      <c r="I56" s="18"/>
      <c r="J56" s="18"/>
      <c r="K56" s="18"/>
    </row>
    <row r="57" spans="2:11" ht="15.75">
      <c r="B57" s="142" t="s">
        <v>36</v>
      </c>
      <c r="C57" s="134">
        <f t="shared" si="0"/>
        <v>0</v>
      </c>
      <c r="D57" s="146"/>
      <c r="E57" s="146"/>
      <c r="F57" s="108"/>
      <c r="H57" s="18"/>
      <c r="I57" s="18"/>
      <c r="J57" s="18"/>
      <c r="K57" s="18"/>
    </row>
    <row r="58" spans="2:11" ht="15.75">
      <c r="B58" s="142" t="s">
        <v>37</v>
      </c>
      <c r="C58" s="134">
        <f t="shared" si="0"/>
        <v>0</v>
      </c>
      <c r="D58" s="146"/>
      <c r="E58" s="146"/>
      <c r="F58" s="108"/>
      <c r="H58" s="18"/>
      <c r="I58" s="18"/>
      <c r="J58" s="18"/>
      <c r="K58" s="18"/>
    </row>
    <row r="59" spans="2:11" ht="15.75">
      <c r="B59" s="142" t="s">
        <v>38</v>
      </c>
      <c r="C59" s="134">
        <f t="shared" si="0"/>
        <v>0</v>
      </c>
      <c r="D59" s="146"/>
      <c r="E59" s="146"/>
      <c r="F59" s="108"/>
      <c r="H59" s="18"/>
      <c r="I59" s="18"/>
      <c r="J59" s="18"/>
      <c r="K59" s="18"/>
    </row>
    <row r="60" spans="2:11" ht="15.75">
      <c r="B60" s="142" t="s">
        <v>272</v>
      </c>
      <c r="C60" s="134">
        <f t="shared" si="0"/>
        <v>0</v>
      </c>
      <c r="D60" s="146"/>
      <c r="E60" s="146"/>
      <c r="F60" s="108"/>
      <c r="H60" s="18"/>
      <c r="I60" s="18"/>
      <c r="J60" s="18"/>
      <c r="K60" s="18"/>
    </row>
    <row r="61" spans="2:11" ht="15.75">
      <c r="B61" s="150" t="s">
        <v>46</v>
      </c>
      <c r="C61" s="124">
        <f t="shared" si="0"/>
        <v>0</v>
      </c>
      <c r="D61" s="151">
        <f>SUM(D62:D67)</f>
        <v>0</v>
      </c>
      <c r="E61" s="152">
        <f>SUM(E62:E67)</f>
        <v>0</v>
      </c>
      <c r="F61" s="126">
        <f>SUM(F62:F67)</f>
        <v>0</v>
      </c>
      <c r="H61" s="5"/>
      <c r="I61" s="5"/>
      <c r="J61" s="5"/>
      <c r="K61" s="5"/>
    </row>
    <row r="62" spans="2:11" ht="15.75">
      <c r="B62" s="141" t="s">
        <v>44</v>
      </c>
      <c r="C62" s="148">
        <f t="shared" si="0"/>
        <v>0</v>
      </c>
      <c r="D62" s="144"/>
      <c r="E62" s="144"/>
      <c r="F62" s="145"/>
      <c r="H62" s="18"/>
      <c r="I62" s="18"/>
      <c r="J62" s="18"/>
      <c r="K62" s="18"/>
    </row>
    <row r="63" spans="2:11" ht="15.75">
      <c r="B63" s="142" t="s">
        <v>35</v>
      </c>
      <c r="C63" s="134">
        <f t="shared" si="0"/>
        <v>0</v>
      </c>
      <c r="D63" s="146"/>
      <c r="E63" s="146"/>
      <c r="F63" s="108"/>
      <c r="H63" s="18"/>
      <c r="I63" s="18"/>
      <c r="J63" s="18"/>
      <c r="K63" s="18"/>
    </row>
    <row r="64" spans="2:11" ht="15.75">
      <c r="B64" s="142" t="s">
        <v>36</v>
      </c>
      <c r="C64" s="134">
        <f t="shared" si="0"/>
        <v>0</v>
      </c>
      <c r="D64" s="146"/>
      <c r="E64" s="146"/>
      <c r="F64" s="108"/>
      <c r="H64" s="18"/>
      <c r="I64" s="18"/>
      <c r="J64" s="18"/>
      <c r="K64" s="18"/>
    </row>
    <row r="65" spans="2:11" ht="15.75">
      <c r="B65" s="142" t="s">
        <v>37</v>
      </c>
      <c r="C65" s="134">
        <f t="shared" si="0"/>
        <v>0</v>
      </c>
      <c r="D65" s="146"/>
      <c r="E65" s="146"/>
      <c r="F65" s="108"/>
      <c r="H65" s="18"/>
      <c r="I65" s="18"/>
      <c r="J65" s="18"/>
      <c r="K65" s="18"/>
    </row>
    <row r="66" spans="2:11" ht="15.75">
      <c r="B66" s="142" t="s">
        <v>38</v>
      </c>
      <c r="C66" s="134">
        <f t="shared" si="0"/>
        <v>0</v>
      </c>
      <c r="D66" s="146"/>
      <c r="E66" s="146"/>
      <c r="F66" s="108"/>
      <c r="H66" s="18"/>
      <c r="I66" s="18"/>
      <c r="J66" s="18"/>
      <c r="K66" s="18"/>
    </row>
    <row r="67" spans="2:11" ht="15.75">
      <c r="B67" s="142" t="s">
        <v>272</v>
      </c>
      <c r="C67" s="134">
        <f t="shared" si="0"/>
        <v>0</v>
      </c>
      <c r="D67" s="146"/>
      <c r="E67" s="146"/>
      <c r="F67" s="108"/>
      <c r="H67" s="18"/>
      <c r="I67" s="18"/>
      <c r="J67" s="18"/>
      <c r="K67" s="18"/>
    </row>
    <row r="68" spans="2:11" ht="15.75">
      <c r="B68" s="150" t="s">
        <v>116</v>
      </c>
      <c r="C68" s="124">
        <f t="shared" si="0"/>
        <v>0</v>
      </c>
      <c r="D68" s="151">
        <f>SUM(D69:D74)</f>
        <v>0</v>
      </c>
      <c r="E68" s="152">
        <f>SUM(E69:E74)</f>
        <v>0</v>
      </c>
      <c r="F68" s="126">
        <f>SUM(F69:F74)</f>
        <v>0</v>
      </c>
      <c r="H68" s="5"/>
      <c r="I68" s="5"/>
      <c r="J68" s="5"/>
      <c r="K68" s="5"/>
    </row>
    <row r="69" spans="2:11" ht="15.75">
      <c r="B69" s="141" t="s">
        <v>44</v>
      </c>
      <c r="C69" s="148">
        <f t="shared" si="0"/>
        <v>0</v>
      </c>
      <c r="D69" s="144"/>
      <c r="E69" s="144"/>
      <c r="F69" s="145"/>
      <c r="H69" s="18"/>
      <c r="I69" s="18"/>
      <c r="J69" s="18"/>
      <c r="K69" s="18"/>
    </row>
    <row r="70" spans="2:11" ht="15.75">
      <c r="B70" s="142" t="s">
        <v>35</v>
      </c>
      <c r="C70" s="134">
        <f t="shared" si="0"/>
        <v>0</v>
      </c>
      <c r="D70" s="146"/>
      <c r="E70" s="146"/>
      <c r="F70" s="108"/>
      <c r="H70" s="18"/>
      <c r="I70" s="18"/>
      <c r="J70" s="18"/>
      <c r="K70" s="18"/>
    </row>
    <row r="71" spans="2:11" ht="15.75">
      <c r="B71" s="142" t="s">
        <v>36</v>
      </c>
      <c r="C71" s="134">
        <f t="shared" si="0"/>
        <v>0</v>
      </c>
      <c r="D71" s="146"/>
      <c r="E71" s="146"/>
      <c r="F71" s="108"/>
      <c r="H71" s="18"/>
      <c r="I71" s="18"/>
      <c r="J71" s="18"/>
      <c r="K71" s="18"/>
    </row>
    <row r="72" spans="2:11" ht="15.75">
      <c r="B72" s="142" t="s">
        <v>37</v>
      </c>
      <c r="C72" s="134">
        <f t="shared" si="0"/>
        <v>0</v>
      </c>
      <c r="D72" s="146"/>
      <c r="E72" s="146"/>
      <c r="F72" s="108"/>
      <c r="H72" s="18"/>
      <c r="I72" s="18"/>
      <c r="J72" s="18"/>
      <c r="K72" s="18"/>
    </row>
    <row r="73" spans="2:11" ht="15.75">
      <c r="B73" s="142" t="s">
        <v>38</v>
      </c>
      <c r="C73" s="134">
        <f t="shared" si="0"/>
        <v>0</v>
      </c>
      <c r="D73" s="146"/>
      <c r="E73" s="146"/>
      <c r="F73" s="108"/>
      <c r="H73" s="18"/>
      <c r="I73" s="18"/>
      <c r="J73" s="18"/>
      <c r="K73" s="18"/>
    </row>
    <row r="74" spans="2:11" ht="15.75">
      <c r="B74" s="142" t="s">
        <v>272</v>
      </c>
      <c r="C74" s="134">
        <f t="shared" si="0"/>
        <v>0</v>
      </c>
      <c r="D74" s="146"/>
      <c r="E74" s="146"/>
      <c r="F74" s="108"/>
      <c r="H74" s="18"/>
      <c r="I74" s="18"/>
      <c r="J74" s="18"/>
      <c r="K74" s="18"/>
    </row>
    <row r="75" spans="2:11" ht="15.75">
      <c r="B75" s="150" t="s">
        <v>45</v>
      </c>
      <c r="C75" s="124">
        <f t="shared" si="0"/>
        <v>0</v>
      </c>
      <c r="D75" s="151">
        <f>SUM(D76:D81)</f>
        <v>0</v>
      </c>
      <c r="E75" s="152">
        <f>SUM(E76:E81)</f>
        <v>0</v>
      </c>
      <c r="F75" s="126">
        <f>SUM(F76:F81)</f>
        <v>0</v>
      </c>
      <c r="H75" s="5"/>
      <c r="I75" s="5"/>
      <c r="J75" s="5"/>
      <c r="K75" s="5"/>
    </row>
    <row r="76" spans="2:11" ht="15.75">
      <c r="B76" s="141" t="s">
        <v>44</v>
      </c>
      <c r="C76" s="148">
        <f t="shared" si="0"/>
        <v>0</v>
      </c>
      <c r="D76" s="144"/>
      <c r="E76" s="144"/>
      <c r="F76" s="145"/>
      <c r="H76" s="18"/>
      <c r="I76" s="18"/>
      <c r="J76" s="18"/>
      <c r="K76" s="18"/>
    </row>
    <row r="77" spans="2:11" ht="15.75">
      <c r="B77" s="142" t="s">
        <v>35</v>
      </c>
      <c r="C77" s="134">
        <f t="shared" si="0"/>
        <v>0</v>
      </c>
      <c r="D77" s="146"/>
      <c r="E77" s="146"/>
      <c r="F77" s="108"/>
      <c r="H77" s="18"/>
      <c r="I77" s="18"/>
      <c r="J77" s="18"/>
      <c r="K77" s="18"/>
    </row>
    <row r="78" spans="2:11" ht="15.75">
      <c r="B78" s="142" t="s">
        <v>36</v>
      </c>
      <c r="C78" s="134">
        <f t="shared" si="0"/>
        <v>0</v>
      </c>
      <c r="D78" s="146"/>
      <c r="E78" s="146"/>
      <c r="F78" s="108"/>
      <c r="H78" s="18"/>
      <c r="I78" s="18"/>
      <c r="J78" s="18"/>
      <c r="K78" s="18"/>
    </row>
    <row r="79" spans="2:11" ht="15.75">
      <c r="B79" s="142" t="s">
        <v>37</v>
      </c>
      <c r="C79" s="134">
        <f aca="true" t="shared" si="1" ref="C79:C99">SUM(D79:F79)</f>
        <v>0</v>
      </c>
      <c r="D79" s="146"/>
      <c r="E79" s="146"/>
      <c r="F79" s="108"/>
      <c r="H79" s="18"/>
      <c r="I79" s="18"/>
      <c r="J79" s="18"/>
      <c r="K79" s="18"/>
    </row>
    <row r="80" spans="2:11" ht="15.75">
      <c r="B80" s="142" t="s">
        <v>38</v>
      </c>
      <c r="C80" s="134">
        <f t="shared" si="1"/>
        <v>0</v>
      </c>
      <c r="D80" s="146"/>
      <c r="E80" s="146"/>
      <c r="F80" s="108"/>
      <c r="H80" s="18"/>
      <c r="I80" s="18"/>
      <c r="J80" s="18"/>
      <c r="K80" s="18"/>
    </row>
    <row r="81" spans="2:11" ht="15.75">
      <c r="B81" s="142" t="s">
        <v>272</v>
      </c>
      <c r="C81" s="134">
        <f t="shared" si="1"/>
        <v>0</v>
      </c>
      <c r="D81" s="146"/>
      <c r="E81" s="146"/>
      <c r="F81" s="108"/>
      <c r="H81" s="18"/>
      <c r="I81" s="18"/>
      <c r="J81" s="18"/>
      <c r="K81" s="18"/>
    </row>
    <row r="82" spans="2:11" ht="15.75">
      <c r="B82" s="150" t="s">
        <v>48</v>
      </c>
      <c r="C82" s="124">
        <f t="shared" si="1"/>
        <v>0</v>
      </c>
      <c r="D82" s="151">
        <f>SUM(D83:D85)</f>
        <v>0</v>
      </c>
      <c r="E82" s="152">
        <f>SUM(E83:E85)</f>
        <v>0</v>
      </c>
      <c r="F82" s="126">
        <f>SUM(F83:F85)</f>
        <v>0</v>
      </c>
      <c r="H82" s="5"/>
      <c r="I82" s="5"/>
      <c r="J82" s="5"/>
      <c r="K82" s="5"/>
    </row>
    <row r="83" spans="2:11" ht="15.75">
      <c r="B83" s="141" t="s">
        <v>177</v>
      </c>
      <c r="C83" s="148">
        <f t="shared" si="1"/>
        <v>0</v>
      </c>
      <c r="D83" s="144"/>
      <c r="E83" s="144"/>
      <c r="F83" s="145"/>
      <c r="H83" s="18"/>
      <c r="I83" s="18"/>
      <c r="J83" s="18"/>
      <c r="K83" s="18"/>
    </row>
    <row r="84" spans="2:11" ht="15.75">
      <c r="B84" s="142" t="s">
        <v>178</v>
      </c>
      <c r="C84" s="134">
        <f t="shared" si="1"/>
        <v>0</v>
      </c>
      <c r="D84" s="146"/>
      <c r="E84" s="146"/>
      <c r="F84" s="108"/>
      <c r="H84" s="18"/>
      <c r="I84" s="18"/>
      <c r="J84" s="18"/>
      <c r="K84" s="18"/>
    </row>
    <row r="85" spans="2:11" ht="15.75">
      <c r="B85" s="142" t="s">
        <v>272</v>
      </c>
      <c r="C85" s="134">
        <f t="shared" si="1"/>
        <v>0</v>
      </c>
      <c r="D85" s="146"/>
      <c r="E85" s="146"/>
      <c r="F85" s="108"/>
      <c r="H85" s="18"/>
      <c r="I85" s="18"/>
      <c r="J85" s="18"/>
      <c r="K85" s="18"/>
    </row>
    <row r="86" spans="2:11" ht="15.75">
      <c r="B86" s="150" t="s">
        <v>114</v>
      </c>
      <c r="C86" s="124">
        <f t="shared" si="1"/>
        <v>0</v>
      </c>
      <c r="D86" s="151">
        <f>SUM(D87:D92)</f>
        <v>0</v>
      </c>
      <c r="E86" s="152">
        <f>SUM(E87:E92)</f>
        <v>0</v>
      </c>
      <c r="F86" s="126">
        <f>SUM(F87:F92)</f>
        <v>0</v>
      </c>
      <c r="H86" s="5"/>
      <c r="I86" s="5"/>
      <c r="J86" s="5"/>
      <c r="K86" s="5"/>
    </row>
    <row r="87" spans="2:11" ht="15.75">
      <c r="B87" s="141" t="s">
        <v>44</v>
      </c>
      <c r="C87" s="148">
        <f t="shared" si="1"/>
        <v>0</v>
      </c>
      <c r="D87" s="144"/>
      <c r="E87" s="144"/>
      <c r="F87" s="145"/>
      <c r="H87" s="18"/>
      <c r="I87" s="18"/>
      <c r="J87" s="18"/>
      <c r="K87" s="18"/>
    </row>
    <row r="88" spans="2:11" ht="15.75">
      <c r="B88" s="142" t="s">
        <v>35</v>
      </c>
      <c r="C88" s="134">
        <f t="shared" si="1"/>
        <v>0</v>
      </c>
      <c r="D88" s="146"/>
      <c r="E88" s="146"/>
      <c r="F88" s="108"/>
      <c r="H88" s="18"/>
      <c r="I88" s="18"/>
      <c r="J88" s="18"/>
      <c r="K88" s="18"/>
    </row>
    <row r="89" spans="2:11" ht="15.75">
      <c r="B89" s="142" t="s">
        <v>36</v>
      </c>
      <c r="C89" s="134">
        <f t="shared" si="1"/>
        <v>0</v>
      </c>
      <c r="D89" s="146"/>
      <c r="E89" s="146"/>
      <c r="F89" s="108"/>
      <c r="H89" s="18"/>
      <c r="I89" s="18"/>
      <c r="J89" s="18"/>
      <c r="K89" s="18"/>
    </row>
    <row r="90" spans="2:11" ht="15.75">
      <c r="B90" s="142" t="s">
        <v>37</v>
      </c>
      <c r="C90" s="134">
        <f t="shared" si="1"/>
        <v>0</v>
      </c>
      <c r="D90" s="146"/>
      <c r="E90" s="146"/>
      <c r="F90" s="108"/>
      <c r="H90" s="18"/>
      <c r="I90" s="18"/>
      <c r="J90" s="18"/>
      <c r="K90" s="18"/>
    </row>
    <row r="91" spans="2:11" ht="15.75">
      <c r="B91" s="142" t="s">
        <v>38</v>
      </c>
      <c r="C91" s="134">
        <f t="shared" si="1"/>
        <v>0</v>
      </c>
      <c r="D91" s="146"/>
      <c r="E91" s="146"/>
      <c r="F91" s="108"/>
      <c r="H91" s="18"/>
      <c r="I91" s="18"/>
      <c r="J91" s="18"/>
      <c r="K91" s="18"/>
    </row>
    <row r="92" spans="2:11" ht="15.75">
      <c r="B92" s="142" t="s">
        <v>272</v>
      </c>
      <c r="C92" s="134">
        <f t="shared" si="1"/>
        <v>0</v>
      </c>
      <c r="D92" s="146"/>
      <c r="E92" s="146"/>
      <c r="F92" s="108"/>
      <c r="H92" s="18"/>
      <c r="I92" s="18"/>
      <c r="J92" s="18"/>
      <c r="K92" s="18"/>
    </row>
    <row r="93" spans="2:11" ht="15.75">
      <c r="B93" s="150" t="s">
        <v>115</v>
      </c>
      <c r="C93" s="124">
        <f t="shared" si="1"/>
        <v>0</v>
      </c>
      <c r="D93" s="151">
        <f>SUM(D94:D99)</f>
        <v>0</v>
      </c>
      <c r="E93" s="152">
        <f>SUM(E94:E99)</f>
        <v>0</v>
      </c>
      <c r="F93" s="126">
        <f>SUM(F94:F99)</f>
        <v>0</v>
      </c>
      <c r="H93" s="5"/>
      <c r="I93" s="5"/>
      <c r="J93" s="5"/>
      <c r="K93" s="5"/>
    </row>
    <row r="94" spans="2:11" ht="15.75">
      <c r="B94" s="141" t="s">
        <v>44</v>
      </c>
      <c r="C94" s="148">
        <f t="shared" si="1"/>
        <v>0</v>
      </c>
      <c r="D94" s="144"/>
      <c r="E94" s="144"/>
      <c r="F94" s="145"/>
      <c r="H94" s="18"/>
      <c r="I94" s="18"/>
      <c r="J94" s="18"/>
      <c r="K94" s="18"/>
    </row>
    <row r="95" spans="2:11" ht="15.75">
      <c r="B95" s="142" t="s">
        <v>35</v>
      </c>
      <c r="C95" s="134">
        <f t="shared" si="1"/>
        <v>0</v>
      </c>
      <c r="D95" s="146"/>
      <c r="E95" s="146"/>
      <c r="F95" s="108"/>
      <c r="H95" s="18"/>
      <c r="I95" s="18"/>
      <c r="J95" s="18"/>
      <c r="K95" s="18"/>
    </row>
    <row r="96" spans="2:11" ht="15.75">
      <c r="B96" s="142" t="s">
        <v>36</v>
      </c>
      <c r="C96" s="134">
        <f t="shared" si="1"/>
        <v>0</v>
      </c>
      <c r="D96" s="146"/>
      <c r="E96" s="146"/>
      <c r="F96" s="108"/>
      <c r="H96" s="18"/>
      <c r="I96" s="18"/>
      <c r="J96" s="18"/>
      <c r="K96" s="18"/>
    </row>
    <row r="97" spans="2:11" ht="15.75">
      <c r="B97" s="142" t="s">
        <v>37</v>
      </c>
      <c r="C97" s="134">
        <f t="shared" si="1"/>
        <v>0</v>
      </c>
      <c r="D97" s="146"/>
      <c r="E97" s="146"/>
      <c r="F97" s="108"/>
      <c r="H97" s="18"/>
      <c r="I97" s="18"/>
      <c r="J97" s="18"/>
      <c r="K97" s="18"/>
    </row>
    <row r="98" spans="2:11" ht="15.75">
      <c r="B98" s="142" t="s">
        <v>38</v>
      </c>
      <c r="C98" s="134">
        <f t="shared" si="1"/>
        <v>0</v>
      </c>
      <c r="D98" s="146"/>
      <c r="E98" s="146"/>
      <c r="F98" s="108"/>
      <c r="H98" s="18"/>
      <c r="I98" s="18"/>
      <c r="J98" s="18"/>
      <c r="K98" s="18"/>
    </row>
    <row r="99" spans="2:11" ht="16.5" thickBot="1">
      <c r="B99" s="143" t="s">
        <v>272</v>
      </c>
      <c r="C99" s="136">
        <f t="shared" si="1"/>
        <v>0</v>
      </c>
      <c r="D99" s="147"/>
      <c r="E99" s="147"/>
      <c r="F99" s="118"/>
      <c r="H99" s="18"/>
      <c r="I99" s="18"/>
      <c r="J99" s="18"/>
      <c r="K99" s="18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type="whole" allowBlank="1" showInputMessage="1" showErrorMessage="1" errorTitle="Lçi nhËp d÷ liÖu" error="ChØ nhËp d÷ liÖu kiÓu sè, kh«ng nhËp ch÷." sqref="D5:F5 D12:F12 D19:F19 D26:F26 D33:F33 D40:F40 D47:F47 D54:F54 D61:F61 D68:F68 D75:F75 D82:F82 D86:F86 D93:F93">
      <formula1>0</formula1>
      <formula2>100000</formula2>
    </dataValidation>
    <dataValidation type="whole" allowBlank="1" showErrorMessage="1" errorTitle="Lỗi nhập dữ liệu" error="Chỉ nhập dữ liệu số tối đa 2000" sqref="D6:F11 D13:F18 D20:F25 D27:F32 D34:F39 D41:F46 D48:F53 D55:F60 D62:F67 D69:F74 D87:F92 D76:F81 D94:F99 D83:F85">
      <formula1>0</formula1>
      <formula2>2000</formula2>
    </dataValidation>
    <dataValidation allowBlank="1" showInputMessage="1" showErrorMessage="1" errorTitle="Lçi nhËp d÷ liÖu" error="ChØ nhËp d÷ liÖu kiÓu sè, kh«ng nhËp ch÷." sqref="C5:C99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AB45"/>
  <sheetViews>
    <sheetView showGridLines="0" showZeros="0" zoomScalePageLayoutView="0" workbookViewId="0" topLeftCell="A1">
      <selection activeCell="A1" sqref="A1:IV16384"/>
    </sheetView>
  </sheetViews>
  <sheetFormatPr defaultColWidth="9" defaultRowHeight="15"/>
  <cols>
    <col min="1" max="1" width="1.59765625" style="1" customWidth="1"/>
    <col min="2" max="2" width="7.09765625" style="233" hidden="1" customWidth="1"/>
    <col min="3" max="3" width="27.8984375" style="1" customWidth="1"/>
    <col min="4" max="5" width="6.59765625" style="1" customWidth="1"/>
    <col min="6" max="6" width="9.5" style="1" hidden="1" customWidth="1"/>
    <col min="7" max="8" width="6.59765625" style="1" hidden="1" customWidth="1"/>
    <col min="9" max="12" width="6.59765625" style="1" customWidth="1"/>
    <col min="13" max="13" width="11.59765625" style="1" hidden="1" customWidth="1"/>
    <col min="14" max="17" width="6.59765625" style="1" hidden="1" customWidth="1"/>
    <col min="18" max="18" width="1.59765625" style="2" customWidth="1"/>
    <col min="19" max="20" width="2.59765625" style="4" customWidth="1"/>
    <col min="21" max="22" width="2.59765625" style="4" hidden="1" customWidth="1"/>
    <col min="23" max="26" width="2.59765625" style="4" customWidth="1"/>
    <col min="27" max="28" width="2.59765625" style="4" hidden="1" customWidth="1"/>
    <col min="29" max="16384" width="9" style="1" customWidth="1"/>
  </cols>
  <sheetData>
    <row r="1" spans="3:4" ht="18" customHeight="1" thickBot="1">
      <c r="C1" s="3" t="s">
        <v>242</v>
      </c>
      <c r="D1" s="44"/>
    </row>
    <row r="2" spans="3:17" ht="15.75">
      <c r="C2" s="401" t="s">
        <v>85</v>
      </c>
      <c r="D2" s="407" t="s">
        <v>19</v>
      </c>
      <c r="E2" s="407" t="s">
        <v>118</v>
      </c>
      <c r="F2" s="60"/>
      <c r="G2" s="404" t="s">
        <v>86</v>
      </c>
      <c r="H2" s="405"/>
      <c r="I2" s="405"/>
      <c r="J2" s="405"/>
      <c r="K2" s="405"/>
      <c r="L2" s="422"/>
      <c r="M2" s="49"/>
      <c r="N2" s="49"/>
      <c r="O2" s="49"/>
      <c r="P2" s="410" t="s">
        <v>87</v>
      </c>
      <c r="Q2" s="411"/>
    </row>
    <row r="3" spans="3:17" ht="15.75">
      <c r="C3" s="402"/>
      <c r="D3" s="408"/>
      <c r="E3" s="408"/>
      <c r="F3" s="50"/>
      <c r="G3" s="412" t="s">
        <v>88</v>
      </c>
      <c r="H3" s="412"/>
      <c r="I3" s="412" t="s">
        <v>89</v>
      </c>
      <c r="J3" s="412"/>
      <c r="K3" s="412" t="s">
        <v>112</v>
      </c>
      <c r="L3" s="423"/>
      <c r="M3" s="253"/>
      <c r="N3" s="52"/>
      <c r="O3" s="52"/>
      <c r="P3" s="413" t="s">
        <v>31</v>
      </c>
      <c r="Q3" s="414" t="s">
        <v>32</v>
      </c>
    </row>
    <row r="4" spans="3:17" ht="15.75">
      <c r="C4" s="403"/>
      <c r="D4" s="409"/>
      <c r="E4" s="409"/>
      <c r="F4" s="51"/>
      <c r="G4" s="45" t="s">
        <v>19</v>
      </c>
      <c r="H4" s="45" t="s">
        <v>33</v>
      </c>
      <c r="I4" s="45" t="s">
        <v>19</v>
      </c>
      <c r="J4" s="45" t="s">
        <v>33</v>
      </c>
      <c r="K4" s="45" t="s">
        <v>19</v>
      </c>
      <c r="L4" s="140" t="s">
        <v>33</v>
      </c>
      <c r="M4" s="254"/>
      <c r="N4" s="51"/>
      <c r="O4" s="51"/>
      <c r="P4" s="409"/>
      <c r="Q4" s="415"/>
    </row>
    <row r="5" spans="3:28" ht="15.75">
      <c r="C5" s="123" t="s">
        <v>113</v>
      </c>
      <c r="D5" s="124">
        <f>SUM(D7,D26,D32)</f>
        <v>0</v>
      </c>
      <c r="E5" s="124">
        <f>SUM(E7,E26,E32)</f>
        <v>0</v>
      </c>
      <c r="F5" s="124"/>
      <c r="G5" s="124">
        <f aca="true" t="shared" si="0" ref="G5:O5">SUM(G7,G26,G32)</f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5">
        <f t="shared" si="0"/>
        <v>0</v>
      </c>
      <c r="L5" s="126">
        <f t="shared" si="0"/>
        <v>0</v>
      </c>
      <c r="M5" s="255">
        <f t="shared" si="0"/>
        <v>0</v>
      </c>
      <c r="N5" s="125">
        <f t="shared" si="0"/>
        <v>0</v>
      </c>
      <c r="O5" s="125">
        <f t="shared" si="0"/>
        <v>0</v>
      </c>
      <c r="P5" s="124">
        <f>SUM(P7,P26,P32)</f>
        <v>0</v>
      </c>
      <c r="Q5" s="126">
        <f>SUM(Q7,Q26,Q32)</f>
        <v>0</v>
      </c>
      <c r="S5"/>
      <c r="T5"/>
      <c r="U5"/>
      <c r="V5"/>
      <c r="W5"/>
      <c r="X5"/>
      <c r="Y5"/>
      <c r="Z5"/>
      <c r="AA5"/>
      <c r="AB5"/>
    </row>
    <row r="6" spans="2:28" s="233" customFormat="1" ht="15.75" hidden="1">
      <c r="B6" s="233" t="s">
        <v>228</v>
      </c>
      <c r="C6" s="235"/>
      <c r="D6" s="236" t="s">
        <v>229</v>
      </c>
      <c r="E6" s="236" t="s">
        <v>230</v>
      </c>
      <c r="F6" s="237"/>
      <c r="G6" s="236" t="s">
        <v>231</v>
      </c>
      <c r="H6" s="236" t="s">
        <v>232</v>
      </c>
      <c r="I6" s="236" t="s">
        <v>233</v>
      </c>
      <c r="J6" s="236" t="s">
        <v>234</v>
      </c>
      <c r="K6" s="238" t="s">
        <v>235</v>
      </c>
      <c r="L6" s="239" t="s">
        <v>236</v>
      </c>
      <c r="M6" s="237"/>
      <c r="N6" s="238"/>
      <c r="O6" s="238"/>
      <c r="P6" s="236" t="s">
        <v>237</v>
      </c>
      <c r="Q6" s="239" t="s">
        <v>238</v>
      </c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2:28" ht="31.5">
      <c r="B7" s="234">
        <v>1195</v>
      </c>
      <c r="C7" s="127" t="s">
        <v>163</v>
      </c>
      <c r="D7" s="124">
        <f>SUM(D8:D12)</f>
        <v>0</v>
      </c>
      <c r="E7" s="128">
        <f>SUM(E8:E12)</f>
        <v>0</v>
      </c>
      <c r="F7" s="129" t="s">
        <v>174</v>
      </c>
      <c r="G7" s="128">
        <f aca="true" t="shared" si="1" ref="G7:O7">SUM(G8:G12)</f>
        <v>0</v>
      </c>
      <c r="H7" s="128">
        <f t="shared" si="1"/>
        <v>0</v>
      </c>
      <c r="I7" s="128">
        <f t="shared" si="1"/>
        <v>0</v>
      </c>
      <c r="J7" s="128">
        <f t="shared" si="1"/>
        <v>0</v>
      </c>
      <c r="K7" s="128">
        <f t="shared" si="1"/>
        <v>0</v>
      </c>
      <c r="L7" s="130">
        <f t="shared" si="1"/>
        <v>0</v>
      </c>
      <c r="M7" s="256" t="s">
        <v>174</v>
      </c>
      <c r="N7" s="128">
        <f t="shared" si="1"/>
        <v>0</v>
      </c>
      <c r="O7" s="128">
        <f t="shared" si="1"/>
        <v>0</v>
      </c>
      <c r="P7" s="128">
        <f>SUM(P8:P12)</f>
        <v>0</v>
      </c>
      <c r="Q7" s="130">
        <f>SUM(Q8:Q12)</f>
        <v>0</v>
      </c>
      <c r="R7" s="1"/>
      <c r="S7" s="55">
        <f aca="true" t="shared" si="2" ref="S7:S12">IF(OR(D7&lt;E7,D7&lt;P7),"Er","")</f>
      </c>
      <c r="T7" s="55">
        <f aca="true" t="shared" si="3" ref="T7:T12">IF(E7&gt;D7,"Er","")</f>
      </c>
      <c r="U7" s="55">
        <f>IF(G7&lt;H7,"Er","")</f>
      </c>
      <c r="V7" s="55">
        <f>IF(H7&gt;G7,"Er","")</f>
      </c>
      <c r="W7" s="55">
        <f>IF(I7&lt;J7,"Er","")</f>
      </c>
      <c r="X7" s="55">
        <f>IF(J7&gt;I7,"Er","")</f>
      </c>
      <c r="Y7" s="55">
        <f>IF(K7&lt;L7,"Er","")</f>
      </c>
      <c r="Z7" s="55">
        <f>IF(L7&gt;K7,"Er","")</f>
      </c>
      <c r="AA7" s="55">
        <f>IF(OR(P7&gt;D7,P7&lt;Q7),"Er","")</f>
      </c>
      <c r="AB7" s="55">
        <f>IF(OR(Q7&gt;P7,Q7&gt;E7),"Er","")</f>
      </c>
    </row>
    <row r="8" spans="2:28" ht="15.75">
      <c r="B8" s="234">
        <v>1196</v>
      </c>
      <c r="C8" s="98" t="s">
        <v>90</v>
      </c>
      <c r="D8" s="133">
        <f aca="true" t="shared" si="4" ref="D8:E12">SUM(G8,I8,K8)</f>
        <v>0</v>
      </c>
      <c r="E8" s="133">
        <f t="shared" si="4"/>
        <v>0</v>
      </c>
      <c r="F8" s="68">
        <v>1</v>
      </c>
      <c r="G8" s="106"/>
      <c r="H8" s="106"/>
      <c r="I8" s="106"/>
      <c r="J8" s="106"/>
      <c r="K8" s="106"/>
      <c r="L8" s="108"/>
      <c r="M8" s="257">
        <v>1</v>
      </c>
      <c r="N8" s="106">
        <f>IF(SUM(D8)&lt;&gt;0,SUM(D8),"")</f>
      </c>
      <c r="O8" s="106">
        <f>IF(SUM(E8)&lt;&gt;0,SUM(E8),"")</f>
      </c>
      <c r="P8" s="106"/>
      <c r="Q8" s="108"/>
      <c r="R8" s="1"/>
      <c r="S8" s="55">
        <f t="shared" si="2"/>
      </c>
      <c r="T8" s="55">
        <f t="shared" si="3"/>
      </c>
      <c r="U8" s="55">
        <f>IF(G8&gt;G7,"Er","")</f>
      </c>
      <c r="V8" s="55">
        <f>IF(OR(H8&gt;H7,H8&gt;G8),"Er","")</f>
      </c>
      <c r="W8" s="55">
        <f>IF(I8&gt;I7,"Er","")</f>
      </c>
      <c r="X8" s="55">
        <f>IF(OR(J8&gt;I8,J8&gt;J7),"Er","")</f>
      </c>
      <c r="Y8" s="55">
        <f>IF(K8&gt;K7,"Er","")</f>
      </c>
      <c r="Z8" s="55">
        <f>IF(OR(L8&gt;K8,L8&gt;L7),"Er","")</f>
      </c>
      <c r="AA8" s="55">
        <f>IF(OR(P8&gt;D8,P8&gt;P7,P8&lt;Q8),"Er","")</f>
      </c>
      <c r="AB8" s="55">
        <f>IF(OR(Q8&gt;P8,Q8&gt;E8,Q8&gt;Q7),"Er","")</f>
      </c>
    </row>
    <row r="9" spans="2:28" ht="15.75">
      <c r="B9" s="234">
        <v>1197</v>
      </c>
      <c r="C9" s="99" t="s">
        <v>91</v>
      </c>
      <c r="D9" s="134">
        <f t="shared" si="4"/>
        <v>0</v>
      </c>
      <c r="E9" s="134">
        <f t="shared" si="4"/>
        <v>0</v>
      </c>
      <c r="F9" s="69">
        <v>2</v>
      </c>
      <c r="G9" s="106"/>
      <c r="H9" s="106"/>
      <c r="I9" s="106"/>
      <c r="J9" s="106"/>
      <c r="K9" s="106"/>
      <c r="L9" s="108"/>
      <c r="M9" s="258">
        <v>2</v>
      </c>
      <c r="N9" s="106">
        <f aca="true" t="shared" si="5" ref="N9:O37">IF(SUM(D9)&lt;&gt;0,SUM(D9),"")</f>
      </c>
      <c r="O9" s="106">
        <f t="shared" si="5"/>
      </c>
      <c r="P9" s="106"/>
      <c r="Q9" s="108"/>
      <c r="R9" s="1"/>
      <c r="S9" s="55">
        <f t="shared" si="2"/>
      </c>
      <c r="T9" s="55">
        <f t="shared" si="3"/>
      </c>
      <c r="U9" s="55">
        <f>IF(G9&gt;G7,"Er","")</f>
      </c>
      <c r="V9" s="55">
        <f>IF(OR(H9&gt;H7,H9&gt;G9),"Er","")</f>
      </c>
      <c r="W9" s="55">
        <f>IF(I9&gt;I7,"Er","")</f>
      </c>
      <c r="X9" s="55">
        <f>IF(OR(J9&gt;I9,J9&gt;J7),"Er","")</f>
      </c>
      <c r="Y9" s="55">
        <f>IF(K9&gt;K7,"Er","")</f>
      </c>
      <c r="Z9" s="55">
        <f>IF(OR(L9&gt;K9,L9&gt;L7),"Er","")</f>
      </c>
      <c r="AA9" s="55">
        <f>IF(OR(P9&gt;D9,P9&gt;P7,P9&lt;Q9),"Er","")</f>
      </c>
      <c r="AB9" s="55">
        <f>IF(OR(Q9&gt;P9,Q9&gt;E9,Q9&gt;Q7),"Er","")</f>
      </c>
    </row>
    <row r="10" spans="2:28" ht="15.75">
      <c r="B10" s="234">
        <v>1198</v>
      </c>
      <c r="C10" s="99" t="s">
        <v>92</v>
      </c>
      <c r="D10" s="134">
        <f t="shared" si="4"/>
        <v>0</v>
      </c>
      <c r="E10" s="134">
        <f t="shared" si="4"/>
        <v>0</v>
      </c>
      <c r="F10" s="70">
        <v>3</v>
      </c>
      <c r="G10" s="106"/>
      <c r="H10" s="106"/>
      <c r="I10" s="106"/>
      <c r="J10" s="106"/>
      <c r="K10" s="106"/>
      <c r="L10" s="108"/>
      <c r="M10" s="259">
        <v>3</v>
      </c>
      <c r="N10" s="106">
        <f t="shared" si="5"/>
      </c>
      <c r="O10" s="106">
        <f t="shared" si="5"/>
      </c>
      <c r="P10" s="106"/>
      <c r="Q10" s="108"/>
      <c r="R10" s="1"/>
      <c r="S10" s="55">
        <f t="shared" si="2"/>
      </c>
      <c r="T10" s="55">
        <f t="shared" si="3"/>
      </c>
      <c r="U10" s="55">
        <f>IF(G10&gt;G7,"Er","")</f>
      </c>
      <c r="V10" s="55">
        <f>IF(OR(H10&gt;H7,H10&gt;G10),"Er","")</f>
      </c>
      <c r="W10" s="55">
        <f>IF(I10&gt;I7,"Er","")</f>
      </c>
      <c r="X10" s="55">
        <f>IF(OR(J10&gt;I10,J10&gt;J7),"Er","")</f>
      </c>
      <c r="Y10" s="55">
        <f>IF(K10&gt;K7,"Er","")</f>
      </c>
      <c r="Z10" s="55">
        <f>IF(OR(L10&gt;K10,L10&gt;L7),"Er","")</f>
      </c>
      <c r="AA10" s="55">
        <f>IF(OR(P10&gt;D10,P10&gt;P7,P10&lt;Q10),"Er","")</f>
      </c>
      <c r="AB10" s="55">
        <f>IF(OR(Q10&gt;P10,Q10&gt;E10,Q10&gt;Q7),"Er","")</f>
      </c>
    </row>
    <row r="11" spans="2:28" ht="15.75">
      <c r="B11" s="234">
        <v>1199</v>
      </c>
      <c r="C11" s="100" t="s">
        <v>93</v>
      </c>
      <c r="D11" s="134">
        <f t="shared" si="4"/>
        <v>0</v>
      </c>
      <c r="E11" s="134">
        <f t="shared" si="4"/>
        <v>0</v>
      </c>
      <c r="F11" s="70">
        <v>4</v>
      </c>
      <c r="G11" s="111"/>
      <c r="H11" s="111"/>
      <c r="I11" s="111"/>
      <c r="J11" s="111"/>
      <c r="K11" s="111"/>
      <c r="L11" s="112"/>
      <c r="M11" s="259">
        <v>4</v>
      </c>
      <c r="N11" s="106">
        <f t="shared" si="5"/>
      </c>
      <c r="O11" s="106">
        <f t="shared" si="5"/>
      </c>
      <c r="P11" s="111"/>
      <c r="Q11" s="112"/>
      <c r="R11" s="1"/>
      <c r="S11" s="55">
        <f t="shared" si="2"/>
      </c>
      <c r="T11" s="55">
        <f t="shared" si="3"/>
      </c>
      <c r="U11" s="55">
        <f>IF(G11&gt;G7,"Er","")</f>
      </c>
      <c r="V11" s="55">
        <f>IF(OR(H11&gt;H7,H11&gt;G11),"Er","")</f>
      </c>
      <c r="W11" s="55">
        <f>IF(I11&gt;I7,"Er","")</f>
      </c>
      <c r="X11" s="55">
        <f>IF(OR(J11&gt;I11,J11&gt;J7),"Er","")</f>
      </c>
      <c r="Y11" s="55">
        <f>IF(K11&gt;K7,"Er","")</f>
      </c>
      <c r="Z11" s="55">
        <f>IF(OR(L11&gt;K11,L11&gt;L7),"Er","")</f>
      </c>
      <c r="AA11" s="55">
        <f>IF(OR(P11&gt;D11,P11&gt;P7,P11&lt;Q11),"Er","")</f>
      </c>
      <c r="AB11" s="55">
        <f>IF(OR(Q11&gt;P11,Q11&gt;E11,Q11&gt;Q7),"Er","")</f>
      </c>
    </row>
    <row r="12" spans="2:28" ht="15.75">
      <c r="B12" s="234">
        <v>1200</v>
      </c>
      <c r="C12" s="101" t="s">
        <v>217</v>
      </c>
      <c r="D12" s="135">
        <f t="shared" si="4"/>
        <v>0</v>
      </c>
      <c r="E12" s="135">
        <f t="shared" si="4"/>
        <v>0</v>
      </c>
      <c r="F12" s="70">
        <v>5</v>
      </c>
      <c r="G12" s="113"/>
      <c r="H12" s="113"/>
      <c r="I12" s="113"/>
      <c r="J12" s="113"/>
      <c r="K12" s="113"/>
      <c r="L12" s="114"/>
      <c r="M12" s="259">
        <v>5</v>
      </c>
      <c r="N12" s="106">
        <f t="shared" si="5"/>
      </c>
      <c r="O12" s="106">
        <f t="shared" si="5"/>
      </c>
      <c r="P12" s="113"/>
      <c r="Q12" s="114"/>
      <c r="R12" s="1"/>
      <c r="S12" s="55">
        <f t="shared" si="2"/>
      </c>
      <c r="T12" s="55">
        <f t="shared" si="3"/>
      </c>
      <c r="U12" s="55">
        <f>IF(G12&gt;G7,"Er","")</f>
      </c>
      <c r="V12" s="55">
        <f>IF(OR(H12&gt;H7,H12&gt;G12),"Er","")</f>
      </c>
      <c r="W12" s="55">
        <f>IF(I12&gt;I7,"Er","")</f>
      </c>
      <c r="X12" s="55">
        <f>IF(OR(J12&gt;I12,J12&gt;J7),"Er","")</f>
      </c>
      <c r="Y12" s="55">
        <f>IF(K12&gt;K7,"Er","")</f>
      </c>
      <c r="Z12" s="55">
        <f>IF(OR(L12&gt;K12,L12&gt;L7),"Er","")</f>
      </c>
      <c r="AA12" s="55">
        <f>IF(OR(P12&gt;D12,P12&gt;P7,P12&lt;Q12),"Er","")</f>
      </c>
      <c r="AB12" s="55">
        <f>IF(OR(Q12&gt;P12,Q12&gt;E12,Q12&gt;Q7),"Er","")</f>
      </c>
    </row>
    <row r="13" spans="2:28" ht="15.75">
      <c r="B13" s="234">
        <v>1201</v>
      </c>
      <c r="C13" s="131" t="s">
        <v>94</v>
      </c>
      <c r="D13" s="128">
        <f>SUM(D14:D18)</f>
        <v>0</v>
      </c>
      <c r="E13" s="128">
        <f>SUM(E14:E18)</f>
        <v>0</v>
      </c>
      <c r="F13" s="129" t="s">
        <v>175</v>
      </c>
      <c r="G13" s="128">
        <f aca="true" t="shared" si="6" ref="G13:L13">G7</f>
        <v>0</v>
      </c>
      <c r="H13" s="128">
        <f t="shared" si="6"/>
        <v>0</v>
      </c>
      <c r="I13" s="128">
        <f t="shared" si="6"/>
        <v>0</v>
      </c>
      <c r="J13" s="128">
        <f t="shared" si="6"/>
        <v>0</v>
      </c>
      <c r="K13" s="128">
        <f t="shared" si="6"/>
        <v>0</v>
      </c>
      <c r="L13" s="130">
        <f t="shared" si="6"/>
        <v>0</v>
      </c>
      <c r="M13" s="256" t="s">
        <v>175</v>
      </c>
      <c r="N13" s="132">
        <f t="shared" si="5"/>
      </c>
      <c r="O13" s="132">
        <f t="shared" si="5"/>
      </c>
      <c r="P13" s="128">
        <f>P7</f>
        <v>0</v>
      </c>
      <c r="Q13" s="130">
        <f>Q7</f>
        <v>0</v>
      </c>
      <c r="R13" s="1"/>
      <c r="S13" s="55">
        <f>IF(OR(D13&lt;E13,D13&lt;P13,D13&lt;&gt;D7),"Er","")</f>
      </c>
      <c r="T13" s="55">
        <f>IF(OR(E13&gt;D13,E13&lt;Q13,E13&lt;&gt;E7),"Er","")</f>
      </c>
      <c r="U13" s="55">
        <f aca="true" t="shared" si="7" ref="U13:Z13">IF(AND(G13&lt;&gt;SUM(G14:G18),G13&lt;&gt;""),"Er","")</f>
      </c>
      <c r="V13" s="55">
        <f t="shared" si="7"/>
      </c>
      <c r="W13" s="55">
        <f t="shared" si="7"/>
      </c>
      <c r="X13" s="55">
        <f t="shared" si="7"/>
      </c>
      <c r="Y13" s="55">
        <f t="shared" si="7"/>
      </c>
      <c r="Z13" s="55">
        <f t="shared" si="7"/>
      </c>
      <c r="AA13" s="55">
        <f>IF(OR(P13&lt;Q13,P13&gt;D13,AND(P13&lt;&gt;SUM(P14:P18),P13&lt;&gt;"")),"Er","")</f>
      </c>
      <c r="AB13" s="55">
        <f>IF(OR(Q13&gt;P13,Q13&gt;E13,AND(Q13&lt;&gt;SUM(Q14:Q18),Q13&lt;&gt;"")),"Er","")</f>
      </c>
    </row>
    <row r="14" spans="2:28" ht="15.75">
      <c r="B14" s="234">
        <v>1202</v>
      </c>
      <c r="C14" s="102" t="s">
        <v>95</v>
      </c>
      <c r="D14" s="133">
        <f aca="true" t="shared" si="8" ref="D14:E18">SUM(G14,I14,K14)</f>
        <v>0</v>
      </c>
      <c r="E14" s="133">
        <f t="shared" si="8"/>
        <v>0</v>
      </c>
      <c r="F14" s="68">
        <v>1</v>
      </c>
      <c r="G14" s="106"/>
      <c r="H14" s="106"/>
      <c r="I14" s="106"/>
      <c r="J14" s="106"/>
      <c r="K14" s="106"/>
      <c r="L14" s="108"/>
      <c r="M14" s="257">
        <v>1</v>
      </c>
      <c r="N14" s="106">
        <f t="shared" si="5"/>
      </c>
      <c r="O14" s="106">
        <f t="shared" si="5"/>
      </c>
      <c r="P14" s="106"/>
      <c r="Q14" s="108"/>
      <c r="R14" s="1"/>
      <c r="S14" s="55">
        <f>IF(OR(D14&lt;E14,D14&lt;P14),"Er","")</f>
      </c>
      <c r="T14" s="55">
        <f>IF(E14&gt;D14,"Er","")</f>
      </c>
      <c r="U14" s="55">
        <f>IF(G14&gt;G13,"Er","")</f>
      </c>
      <c r="V14" s="55">
        <f>IF(OR(H14&gt;H13,H14&gt;G14),"Er","")</f>
      </c>
      <c r="W14" s="55">
        <f>IF(I14&gt;I13,"Er","")</f>
      </c>
      <c r="X14" s="55">
        <f>IF(OR(J14&gt;I14,J14&gt;J13),"Er","")</f>
      </c>
      <c r="Y14" s="55">
        <f>IF(K14&gt;K13,"Er","")</f>
      </c>
      <c r="Z14" s="55">
        <f>IF(OR(L14&gt;K14,L14&gt;L13),"Er","")</f>
      </c>
      <c r="AA14" s="55">
        <f>IF(OR(P14&gt;D14,P14&gt;P13,P14&lt;Q14),"Er","")</f>
      </c>
      <c r="AB14" s="55">
        <f>IF(OR(Q14&gt;P14,Q14&gt;E14,Q14&gt;Q13),"Er","")</f>
      </c>
    </row>
    <row r="15" spans="2:28" ht="15.75">
      <c r="B15" s="234">
        <v>1203</v>
      </c>
      <c r="C15" s="103" t="s">
        <v>91</v>
      </c>
      <c r="D15" s="134">
        <f t="shared" si="8"/>
        <v>0</v>
      </c>
      <c r="E15" s="134">
        <f t="shared" si="8"/>
        <v>0</v>
      </c>
      <c r="F15" s="69">
        <v>2</v>
      </c>
      <c r="G15" s="106"/>
      <c r="H15" s="106"/>
      <c r="I15" s="106"/>
      <c r="J15" s="106"/>
      <c r="K15" s="106"/>
      <c r="L15" s="108"/>
      <c r="M15" s="258">
        <v>2</v>
      </c>
      <c r="N15" s="106">
        <f t="shared" si="5"/>
      </c>
      <c r="O15" s="106">
        <f t="shared" si="5"/>
      </c>
      <c r="P15" s="106"/>
      <c r="Q15" s="108"/>
      <c r="R15" s="1"/>
      <c r="S15" s="55">
        <f>IF(OR(D15&lt;E15,D15&lt;P15),"Er","")</f>
      </c>
      <c r="T15" s="55">
        <f>IF(E15&gt;D15,"Er","")</f>
      </c>
      <c r="U15" s="55">
        <f>IF(G15&gt;G13,"Er","")</f>
      </c>
      <c r="V15" s="55">
        <f>IF(OR(H15&gt;H13,H15&gt;G15),"Er","")</f>
      </c>
      <c r="W15" s="55">
        <f>IF(I15&gt;I13,"Er","")</f>
      </c>
      <c r="X15" s="55">
        <f>IF(OR(J15&gt;I15,J15&gt;J13),"Er","")</f>
      </c>
      <c r="Y15" s="55">
        <f>IF(K15&gt;K13,"Er","")</f>
      </c>
      <c r="Z15" s="55">
        <f>IF(OR(L15&gt;K15,L15&gt;L13),"Er","")</f>
      </c>
      <c r="AA15" s="55">
        <f>IF(OR(P15&gt;D15,P15&gt;P13,P15&lt;Q15),"Er","")</f>
      </c>
      <c r="AB15" s="55">
        <f>IF(OR(Q15&gt;P15,Q15&gt;E15,Q15&gt;Q13),"Er","")</f>
      </c>
    </row>
    <row r="16" spans="2:28" ht="15.75">
      <c r="B16" s="234">
        <v>1204</v>
      </c>
      <c r="C16" s="103" t="s">
        <v>92</v>
      </c>
      <c r="D16" s="134">
        <f t="shared" si="8"/>
        <v>0</v>
      </c>
      <c r="E16" s="134">
        <f t="shared" si="8"/>
        <v>0</v>
      </c>
      <c r="F16" s="70">
        <v>3</v>
      </c>
      <c r="G16" s="106"/>
      <c r="H16" s="106"/>
      <c r="I16" s="106"/>
      <c r="J16" s="106"/>
      <c r="K16" s="106"/>
      <c r="L16" s="108"/>
      <c r="M16" s="259">
        <v>3</v>
      </c>
      <c r="N16" s="106">
        <f t="shared" si="5"/>
      </c>
      <c r="O16" s="106">
        <f t="shared" si="5"/>
      </c>
      <c r="P16" s="106"/>
      <c r="Q16" s="108"/>
      <c r="R16" s="1"/>
      <c r="S16" s="55">
        <f>IF(OR(D16&lt;E16,D16&lt;P16),"Er","")</f>
      </c>
      <c r="T16" s="55">
        <f>IF(E16&gt;D16,"Er","")</f>
      </c>
      <c r="U16" s="55">
        <f>IF(G16&gt;G13,"Er","")</f>
      </c>
      <c r="V16" s="55">
        <f>IF(OR(H16&gt;H13,H16&gt;G16),"Er","")</f>
      </c>
      <c r="W16" s="55">
        <f>IF(I16&gt;I13,"Er","")</f>
      </c>
      <c r="X16" s="55">
        <f>IF(OR(J16&gt;I16,J16&gt;J13),"Er","")</f>
      </c>
      <c r="Y16" s="55">
        <f>IF(K16&gt;K13,"Er","")</f>
      </c>
      <c r="Z16" s="55">
        <f>IF(OR(L16&gt;K16,L16&gt;L13),"Er","")</f>
      </c>
      <c r="AA16" s="55">
        <f>IF(OR(P16&gt;D16,P16&gt;P13,P16&lt;Q16),"Er","")</f>
      </c>
      <c r="AB16" s="55">
        <f>IF(OR(Q16&gt;P16,Q16&gt;E16,Q16&gt;Q13),"Er","")</f>
      </c>
    </row>
    <row r="17" spans="2:28" ht="15.75">
      <c r="B17" s="234">
        <v>1205</v>
      </c>
      <c r="C17" s="100" t="s">
        <v>218</v>
      </c>
      <c r="D17" s="134">
        <f t="shared" si="8"/>
        <v>0</v>
      </c>
      <c r="E17" s="134">
        <f t="shared" si="8"/>
        <v>0</v>
      </c>
      <c r="F17" s="70">
        <v>4</v>
      </c>
      <c r="G17" s="111"/>
      <c r="H17" s="111"/>
      <c r="I17" s="111"/>
      <c r="J17" s="111"/>
      <c r="K17" s="111"/>
      <c r="L17" s="112"/>
      <c r="M17" s="259">
        <v>4</v>
      </c>
      <c r="N17" s="106">
        <f>IF(SUM(D17)&lt;&gt;0,SUM(D17),"")</f>
      </c>
      <c r="O17" s="106">
        <f>IF(SUM(E17)&lt;&gt;0,SUM(E17),"")</f>
      </c>
      <c r="P17" s="111"/>
      <c r="Q17" s="112"/>
      <c r="R17" s="1"/>
      <c r="S17" s="55">
        <f>IF(OR(D17&lt;E17,D17&lt;P17),"Er","")</f>
      </c>
      <c r="T17" s="55">
        <f>IF(E17&gt;D17,"Er","")</f>
      </c>
      <c r="U17" s="55">
        <f>IF(G17&gt;G13,"Er","")</f>
      </c>
      <c r="V17" s="55">
        <f>IF(OR(H17&gt;H13,H17&gt;G17),"Er","")</f>
      </c>
      <c r="W17" s="55">
        <f>IF(I17&gt;I13,"Er","")</f>
      </c>
      <c r="X17" s="55">
        <f>IF(OR(J17&gt;I17,J17&gt;J13),"Er","")</f>
      </c>
      <c r="Y17" s="55">
        <f>IF(K17&gt;K13,"Er","")</f>
      </c>
      <c r="Z17" s="55">
        <f>IF(OR(L17&gt;K17,L17&gt;L13),"Er","")</f>
      </c>
      <c r="AA17" s="55">
        <f>IF(OR(P17&gt;D17,P17&gt;P13,P17&lt;Q17),"Er","")</f>
      </c>
      <c r="AB17" s="55">
        <f>IF(OR(Q17&gt;P17,Q17&gt;E17,Q17&gt;Q13),"Er","")</f>
      </c>
    </row>
    <row r="18" spans="2:28" ht="15.75">
      <c r="B18" s="234">
        <v>1206</v>
      </c>
      <c r="C18" s="101" t="s">
        <v>219</v>
      </c>
      <c r="D18" s="135">
        <f t="shared" si="8"/>
        <v>0</v>
      </c>
      <c r="E18" s="135">
        <f t="shared" si="8"/>
        <v>0</v>
      </c>
      <c r="F18" s="70">
        <v>5</v>
      </c>
      <c r="G18" s="113"/>
      <c r="H18" s="113"/>
      <c r="I18" s="113"/>
      <c r="J18" s="113"/>
      <c r="K18" s="113"/>
      <c r="L18" s="114"/>
      <c r="M18" s="259">
        <v>5</v>
      </c>
      <c r="N18" s="106">
        <f>IF(SUM(D18)&lt;&gt;0,SUM(D18),"")</f>
      </c>
      <c r="O18" s="106">
        <f>IF(SUM(E18)&lt;&gt;0,SUM(E18),"")</f>
      </c>
      <c r="P18" s="113"/>
      <c r="Q18" s="114"/>
      <c r="R18" s="1"/>
      <c r="S18" s="55">
        <f>IF(OR(D18&lt;E18,D18&lt;P18),"Er","")</f>
      </c>
      <c r="T18" s="55">
        <f>IF(E18&gt;D18,"Er","")</f>
      </c>
      <c r="U18" s="55">
        <f>IF(G18&gt;G13,"Er","")</f>
      </c>
      <c r="V18" s="55">
        <f>IF(OR(H18&gt;H13,H18&gt;G18),"Er","")</f>
      </c>
      <c r="W18" s="55">
        <f>IF(I18&gt;I13,"Er","")</f>
      </c>
      <c r="X18" s="55">
        <f>IF(OR(J18&gt;I18,J18&gt;J13),"Er","")</f>
      </c>
      <c r="Y18" s="55">
        <f>IF(K18&gt;K13,"Er","")</f>
      </c>
      <c r="Z18" s="55">
        <f>IF(OR(L18&gt;K18,L18&gt;L13),"Er","")</f>
      </c>
      <c r="AA18" s="55">
        <f>IF(OR(P18&gt;D18,P18&gt;P13,P18&lt;Q18),"Er","")</f>
      </c>
      <c r="AB18" s="55">
        <f>IF(OR(Q18&gt;P18,Q18&gt;E18,Q18&gt;Q13),"Er","")</f>
      </c>
    </row>
    <row r="19" spans="2:28" ht="15.75">
      <c r="B19" s="234">
        <v>1207</v>
      </c>
      <c r="C19" s="131" t="s">
        <v>96</v>
      </c>
      <c r="D19" s="128">
        <f>SUM(D20:D24)</f>
        <v>0</v>
      </c>
      <c r="E19" s="128">
        <f>SUM(E20:E24)</f>
        <v>0</v>
      </c>
      <c r="F19" s="129" t="s">
        <v>176</v>
      </c>
      <c r="G19" s="128">
        <f aca="true" t="shared" si="9" ref="G19:L19">G7</f>
        <v>0</v>
      </c>
      <c r="H19" s="128">
        <f t="shared" si="9"/>
        <v>0</v>
      </c>
      <c r="I19" s="128">
        <f t="shared" si="9"/>
        <v>0</v>
      </c>
      <c r="J19" s="128">
        <f t="shared" si="9"/>
        <v>0</v>
      </c>
      <c r="K19" s="128">
        <f t="shared" si="9"/>
        <v>0</v>
      </c>
      <c r="L19" s="130">
        <f t="shared" si="9"/>
        <v>0</v>
      </c>
      <c r="M19" s="256" t="s">
        <v>176</v>
      </c>
      <c r="N19" s="132">
        <f t="shared" si="5"/>
      </c>
      <c r="O19" s="132">
        <f t="shared" si="5"/>
      </c>
      <c r="P19" s="128">
        <f>P7</f>
        <v>0</v>
      </c>
      <c r="Q19" s="130">
        <f>Q7</f>
        <v>0</v>
      </c>
      <c r="R19" s="1"/>
      <c r="S19" s="55">
        <f>IF(OR(D19&lt;E19,D19&lt;P19,D19&lt;&gt;D7),"Er","")</f>
      </c>
      <c r="T19" s="55">
        <f>IF(OR(E19&gt;D19,E19&lt;Q19,E19&lt;&gt;E7),"Er","")</f>
      </c>
      <c r="U19" s="55">
        <f aca="true" t="shared" si="10" ref="U19:Z19">IF(AND(G19&lt;&gt;SUM(G20:G24),G19&lt;&gt;""),"Er","")</f>
      </c>
      <c r="V19" s="55">
        <f t="shared" si="10"/>
      </c>
      <c r="W19" s="55">
        <f t="shared" si="10"/>
      </c>
      <c r="X19" s="55">
        <f t="shared" si="10"/>
      </c>
      <c r="Y19" s="55">
        <f t="shared" si="10"/>
      </c>
      <c r="Z19" s="55">
        <f t="shared" si="10"/>
      </c>
      <c r="AA19" s="55">
        <f>IF(OR(P19&lt;Q19,P19&gt;D19,AND(P19&lt;&gt;SUM(P20:P24),P19&lt;&gt;"")),"Er","")</f>
      </c>
      <c r="AB19" s="55">
        <f>IF(OR(Q19&gt;P19,Q19&gt;E19,AND(Q19&lt;&gt;SUM(Q20:Q24),Q19&lt;&gt;"")),"Er","")</f>
      </c>
    </row>
    <row r="20" spans="2:28" ht="15.75">
      <c r="B20" s="234">
        <v>1208</v>
      </c>
      <c r="C20" s="102" t="s">
        <v>95</v>
      </c>
      <c r="D20" s="133">
        <f aca="true" t="shared" si="11" ref="D20:E24">SUM(G20,I20,K20)</f>
        <v>0</v>
      </c>
      <c r="E20" s="133">
        <f t="shared" si="11"/>
        <v>0</v>
      </c>
      <c r="F20" s="68">
        <v>1</v>
      </c>
      <c r="G20" s="106"/>
      <c r="H20" s="106"/>
      <c r="I20" s="106"/>
      <c r="J20" s="106"/>
      <c r="K20" s="106"/>
      <c r="L20" s="108"/>
      <c r="M20" s="257">
        <v>1</v>
      </c>
      <c r="N20" s="106">
        <f t="shared" si="5"/>
      </c>
      <c r="O20" s="106">
        <f t="shared" si="5"/>
      </c>
      <c r="P20" s="106"/>
      <c r="Q20" s="108"/>
      <c r="R20" s="1"/>
      <c r="S20" s="55">
        <f aca="true" t="shared" si="12" ref="S20:S35">IF(OR(D20&lt;E20,D20&lt;P20),"Er","")</f>
      </c>
      <c r="T20" s="55">
        <f aca="true" t="shared" si="13" ref="T20:T35">IF(E20&gt;D20,"Er","")</f>
      </c>
      <c r="U20" s="55">
        <f>IF(G20&gt;G19,"Er","")</f>
      </c>
      <c r="V20" s="55">
        <f>IF(OR(H20&gt;H19,H20&gt;G20),"Er","")</f>
      </c>
      <c r="W20" s="55">
        <f>IF(I20&gt;I19,"Er","")</f>
      </c>
      <c r="X20" s="55">
        <f>IF(OR(J20&gt;I20,J20&gt;J19),"Er","")</f>
      </c>
      <c r="Y20" s="55">
        <f>IF(K20&gt;K19,"Er","")</f>
      </c>
      <c r="Z20" s="55">
        <f>IF(OR(L20&gt;K20,L20&gt;L19),"Er","")</f>
      </c>
      <c r="AA20" s="55">
        <f>IF(OR(P20&gt;D20,P20&gt;P19,P20&lt;Q20),"Er","")</f>
      </c>
      <c r="AB20" s="55">
        <f>IF(OR(Q20&gt;P20,Q20&gt;E20,Q20&gt;Q19),"Er","")</f>
      </c>
    </row>
    <row r="21" spans="2:28" ht="15.75">
      <c r="B21" s="234">
        <v>1209</v>
      </c>
      <c r="C21" s="103" t="s">
        <v>91</v>
      </c>
      <c r="D21" s="134">
        <f t="shared" si="11"/>
        <v>0</v>
      </c>
      <c r="E21" s="134">
        <f t="shared" si="11"/>
        <v>0</v>
      </c>
      <c r="F21" s="69">
        <v>2</v>
      </c>
      <c r="G21" s="106"/>
      <c r="H21" s="106"/>
      <c r="I21" s="106"/>
      <c r="J21" s="106"/>
      <c r="K21" s="106"/>
      <c r="L21" s="108"/>
      <c r="M21" s="258">
        <v>2</v>
      </c>
      <c r="N21" s="106">
        <f t="shared" si="5"/>
      </c>
      <c r="O21" s="106">
        <f t="shared" si="5"/>
      </c>
      <c r="P21" s="106"/>
      <c r="Q21" s="108"/>
      <c r="R21" s="1"/>
      <c r="S21" s="55">
        <f t="shared" si="12"/>
      </c>
      <c r="T21" s="55">
        <f t="shared" si="13"/>
      </c>
      <c r="U21" s="55">
        <f>IF(G21&gt;G19,"Er","")</f>
      </c>
      <c r="V21" s="55">
        <f>IF(OR(H21&gt;H19,H21&gt;G21),"Er","")</f>
      </c>
      <c r="W21" s="55">
        <f>IF(I21&gt;I19,"Er","")</f>
      </c>
      <c r="X21" s="55">
        <f>IF(OR(J21&gt;I21,J21&gt;J19),"Er","")</f>
      </c>
      <c r="Y21" s="55">
        <f>IF(K21&gt;K19,"Er","")</f>
      </c>
      <c r="Z21" s="55">
        <f>IF(OR(L21&gt;K21,L21&gt;L19),"Er","")</f>
      </c>
      <c r="AA21" s="55">
        <f>IF(OR(P21&gt;D21,P21&gt;P19,P21&lt;Q21),"Er","")</f>
      </c>
      <c r="AB21" s="55">
        <f>IF(OR(Q21&gt;P21,Q21&gt;E21,Q21&gt;Q19),"Er","")</f>
      </c>
    </row>
    <row r="22" spans="2:28" ht="15.75">
      <c r="B22" s="234">
        <v>1210</v>
      </c>
      <c r="C22" s="103" t="s">
        <v>92</v>
      </c>
      <c r="D22" s="134">
        <f t="shared" si="11"/>
        <v>0</v>
      </c>
      <c r="E22" s="134">
        <f t="shared" si="11"/>
        <v>0</v>
      </c>
      <c r="F22" s="70">
        <v>3</v>
      </c>
      <c r="G22" s="106"/>
      <c r="H22" s="106"/>
      <c r="I22" s="106"/>
      <c r="J22" s="106"/>
      <c r="K22" s="106"/>
      <c r="L22" s="108"/>
      <c r="M22" s="259">
        <v>3</v>
      </c>
      <c r="N22" s="106">
        <f t="shared" si="5"/>
      </c>
      <c r="O22" s="106">
        <f t="shared" si="5"/>
      </c>
      <c r="P22" s="106"/>
      <c r="Q22" s="108"/>
      <c r="R22" s="1"/>
      <c r="S22" s="55">
        <f t="shared" si="12"/>
      </c>
      <c r="T22" s="55">
        <f t="shared" si="13"/>
      </c>
      <c r="U22" s="55">
        <f>IF(G22&gt;G19,"Er","")</f>
      </c>
      <c r="V22" s="55">
        <f>IF(OR(H22&gt;H19,H22&gt;G22),"Er","")</f>
      </c>
      <c r="W22" s="55">
        <f>IF(I22&gt;I19,"Er","")</f>
      </c>
      <c r="X22" s="55">
        <f>IF(OR(J22&gt;I22,J22&gt;J19),"Er","")</f>
      </c>
      <c r="Y22" s="55">
        <f>IF(K22&gt;K19,"Er","")</f>
      </c>
      <c r="Z22" s="55">
        <f>IF(OR(L22&gt;K22,L22&gt;L19),"Er","")</f>
      </c>
      <c r="AA22" s="55">
        <f>IF(OR(P22&gt;D22,P22&gt;P19,P22&lt;Q22),"Er","")</f>
      </c>
      <c r="AB22" s="55">
        <f>IF(OR(Q22&gt;P22,Q22&gt;E22,Q22&gt;Q19),"Er","")</f>
      </c>
    </row>
    <row r="23" spans="2:28" ht="15.75">
      <c r="B23" s="234">
        <v>1211</v>
      </c>
      <c r="C23" s="100" t="s">
        <v>218</v>
      </c>
      <c r="D23" s="134">
        <f t="shared" si="11"/>
        <v>0</v>
      </c>
      <c r="E23" s="134">
        <f t="shared" si="11"/>
        <v>0</v>
      </c>
      <c r="F23" s="70">
        <v>4</v>
      </c>
      <c r="G23" s="111"/>
      <c r="H23" s="111"/>
      <c r="I23" s="111"/>
      <c r="J23" s="111"/>
      <c r="K23" s="111"/>
      <c r="L23" s="112"/>
      <c r="M23" s="259">
        <v>4</v>
      </c>
      <c r="N23" s="106">
        <f t="shared" si="5"/>
      </c>
      <c r="O23" s="106">
        <f t="shared" si="5"/>
      </c>
      <c r="P23" s="111"/>
      <c r="Q23" s="112"/>
      <c r="R23" s="1"/>
      <c r="S23" s="55">
        <f>IF(OR(D23&lt;E23,D23&lt;P23),"Er","")</f>
      </c>
      <c r="T23" s="55">
        <f>IF(E23&gt;D23,"Er","")</f>
      </c>
      <c r="U23" s="55">
        <f>IF(G23&gt;G19,"Er","")</f>
      </c>
      <c r="V23" s="55">
        <f>IF(OR(H23&gt;H19,H23&gt;G23),"Er","")</f>
      </c>
      <c r="W23" s="55">
        <f>IF(I23&gt;I19,"Er","")</f>
      </c>
      <c r="X23" s="55">
        <f>IF(OR(J23&gt;I23,J23&gt;J19),"Er","")</f>
      </c>
      <c r="Y23" s="55">
        <f>IF(K23&gt;K19,"Er","")</f>
      </c>
      <c r="Z23" s="55">
        <f>IF(OR(L23&gt;K23,L23&gt;L19),"Er","")</f>
      </c>
      <c r="AA23" s="55">
        <f>IF(OR(P23&gt;D23,P23&gt;P19,P23&lt;Q23),"Er","")</f>
      </c>
      <c r="AB23" s="55">
        <f>IF(OR(Q23&gt;P23,Q23&gt;E23,Q23&gt;Q19),"Er","")</f>
      </c>
    </row>
    <row r="24" spans="2:28" ht="15.75">
      <c r="B24" s="234">
        <v>1212</v>
      </c>
      <c r="C24" s="101" t="s">
        <v>219</v>
      </c>
      <c r="D24" s="135">
        <f t="shared" si="11"/>
        <v>0</v>
      </c>
      <c r="E24" s="135">
        <f t="shared" si="11"/>
        <v>0</v>
      </c>
      <c r="F24" s="70">
        <v>5</v>
      </c>
      <c r="G24" s="113"/>
      <c r="H24" s="113"/>
      <c r="I24" s="113"/>
      <c r="J24" s="113"/>
      <c r="K24" s="113"/>
      <c r="L24" s="114"/>
      <c r="M24" s="259">
        <v>5</v>
      </c>
      <c r="N24" s="106">
        <f t="shared" si="5"/>
      </c>
      <c r="O24" s="106">
        <f t="shared" si="5"/>
      </c>
      <c r="P24" s="113"/>
      <c r="Q24" s="114"/>
      <c r="R24" s="1"/>
      <c r="S24" s="55">
        <f>IF(OR(D24&lt;E24,D24&lt;P24),"Er","")</f>
      </c>
      <c r="T24" s="55">
        <f>IF(E24&gt;D24,"Er","")</f>
      </c>
      <c r="U24" s="55">
        <f>IF(G24&gt;G19,"Er","")</f>
      </c>
      <c r="V24" s="55">
        <f>IF(OR(H24&gt;H19,H24&gt;G24),"Er","")</f>
      </c>
      <c r="W24" s="55">
        <f>IF(I24&gt;I19,"Er","")</f>
      </c>
      <c r="X24" s="55">
        <f>IF(OR(J24&gt;I24,J24&gt;J19),"Er","")</f>
      </c>
      <c r="Y24" s="55">
        <f>IF(K24&gt;K19,"Er","")</f>
      </c>
      <c r="Z24" s="55">
        <f>IF(OR(L24&gt;K24,L24&gt;L19),"Er","")</f>
      </c>
      <c r="AA24" s="55">
        <f>IF(OR(P24&gt;D24,P24&gt;P19,P24&lt;Q24),"Er","")</f>
      </c>
      <c r="AB24" s="55">
        <f>IF(OR(Q24&gt;P24,Q24&gt;E24,Q24&gt;Q19),"Er","")</f>
      </c>
    </row>
    <row r="25" spans="2:28" s="233" customFormat="1" ht="15.75" hidden="1">
      <c r="B25" s="233" t="s">
        <v>228</v>
      </c>
      <c r="C25" s="235"/>
      <c r="D25" s="236" t="s">
        <v>229</v>
      </c>
      <c r="E25" s="236" t="s">
        <v>230</v>
      </c>
      <c r="F25" s="237"/>
      <c r="G25" s="236" t="s">
        <v>231</v>
      </c>
      <c r="H25" s="236" t="s">
        <v>232</v>
      </c>
      <c r="I25" s="236" t="s">
        <v>233</v>
      </c>
      <c r="J25" s="236" t="s">
        <v>234</v>
      </c>
      <c r="K25" s="238" t="s">
        <v>235</v>
      </c>
      <c r="L25" s="239" t="s">
        <v>236</v>
      </c>
      <c r="M25" s="237"/>
      <c r="N25" s="238"/>
      <c r="O25" s="238"/>
      <c r="P25" s="236" t="s">
        <v>237</v>
      </c>
      <c r="Q25" s="239" t="s">
        <v>238</v>
      </c>
      <c r="S25" s="241"/>
      <c r="T25" s="241"/>
      <c r="U25" s="241"/>
      <c r="V25" s="241"/>
      <c r="W25" s="241"/>
      <c r="X25" s="241"/>
      <c r="Y25" s="241"/>
      <c r="Z25" s="241"/>
      <c r="AA25" s="241"/>
      <c r="AB25" s="241"/>
    </row>
    <row r="26" spans="2:28" ht="15.75">
      <c r="B26" s="234">
        <v>1213</v>
      </c>
      <c r="C26" s="127" t="s">
        <v>162</v>
      </c>
      <c r="D26" s="128">
        <f>SUM(D27:D31)</f>
        <v>0</v>
      </c>
      <c r="E26" s="128">
        <f>SUM(E27:E31)</f>
        <v>0</v>
      </c>
      <c r="F26" s="129" t="s">
        <v>174</v>
      </c>
      <c r="G26" s="128">
        <f aca="true" t="shared" si="14" ref="G26:L26">SUM(G27:G31)</f>
        <v>0</v>
      </c>
      <c r="H26" s="128">
        <f t="shared" si="14"/>
        <v>0</v>
      </c>
      <c r="I26" s="128">
        <f t="shared" si="14"/>
        <v>0</v>
      </c>
      <c r="J26" s="128">
        <f t="shared" si="14"/>
        <v>0</v>
      </c>
      <c r="K26" s="128">
        <f t="shared" si="14"/>
        <v>0</v>
      </c>
      <c r="L26" s="130">
        <f t="shared" si="14"/>
        <v>0</v>
      </c>
      <c r="M26" s="256" t="s">
        <v>174</v>
      </c>
      <c r="N26" s="132">
        <f t="shared" si="5"/>
      </c>
      <c r="O26" s="132">
        <f t="shared" si="5"/>
      </c>
      <c r="P26" s="128">
        <f>SUM(P27:P31)</f>
        <v>0</v>
      </c>
      <c r="Q26" s="130">
        <f>SUM(Q27:Q31)</f>
        <v>0</v>
      </c>
      <c r="R26" s="1"/>
      <c r="S26" s="55">
        <f t="shared" si="12"/>
      </c>
      <c r="T26" s="55">
        <f t="shared" si="13"/>
      </c>
      <c r="U26" s="55">
        <f>IF(G26&lt;H26,"Er","")</f>
      </c>
      <c r="V26" s="55">
        <f>IF(H26&gt;G26,"Er","")</f>
      </c>
      <c r="W26" s="55">
        <f>IF(I26&lt;J26,"Er","")</f>
      </c>
      <c r="X26" s="55">
        <f>IF(J26&gt;I26,"Er","")</f>
      </c>
      <c r="Y26" s="55">
        <f>IF(K26&lt;L26,"Er","")</f>
      </c>
      <c r="Z26" s="55">
        <f>IF(L26&gt;K26,"Er","")</f>
      </c>
      <c r="AA26" s="55">
        <f>IF(OR(P26&gt;D26,P26&lt;Q26),"Er","")</f>
      </c>
      <c r="AB26" s="55">
        <f>IF(OR(Q26&gt;P26,Q26&gt;E26),"Er","")</f>
      </c>
    </row>
    <row r="27" spans="2:28" ht="15.75">
      <c r="B27" s="234">
        <v>1214</v>
      </c>
      <c r="C27" s="98" t="s">
        <v>90</v>
      </c>
      <c r="D27" s="133">
        <f aca="true" t="shared" si="15" ref="D27:E31">SUM(G27,I27,K27)</f>
        <v>0</v>
      </c>
      <c r="E27" s="133">
        <f t="shared" si="15"/>
        <v>0</v>
      </c>
      <c r="F27" s="68">
        <v>1</v>
      </c>
      <c r="G27" s="106"/>
      <c r="H27" s="106"/>
      <c r="I27" s="106"/>
      <c r="J27" s="106"/>
      <c r="K27" s="106"/>
      <c r="L27" s="108"/>
      <c r="M27" s="257">
        <v>1</v>
      </c>
      <c r="N27" s="106">
        <f t="shared" si="5"/>
      </c>
      <c r="O27" s="106">
        <f t="shared" si="5"/>
      </c>
      <c r="P27" s="106"/>
      <c r="Q27" s="108"/>
      <c r="R27" s="1"/>
      <c r="S27" s="55">
        <f t="shared" si="12"/>
      </c>
      <c r="T27" s="55">
        <f t="shared" si="13"/>
      </c>
      <c r="U27" s="55">
        <f>IF(G27&gt;G26,"Er","")</f>
      </c>
      <c r="V27" s="55">
        <f>IF(OR(H27&gt;H26,H27&gt;G27),"Er","")</f>
      </c>
      <c r="W27" s="55">
        <f>IF(I27&gt;I26,"Er","")</f>
      </c>
      <c r="X27" s="55">
        <f>IF(OR(J27&gt;I27,J27&gt;J26),"Er","")</f>
      </c>
      <c r="Y27" s="55">
        <f>IF(K27&gt;K26,"Er","")</f>
      </c>
      <c r="Z27" s="55">
        <f>IF(OR(L27&gt;K27,L27&gt;L26),"Er","")</f>
      </c>
      <c r="AA27" s="55">
        <f>IF(OR(P27&gt;D27,P27&gt;P26,P27&lt;Q27),"Er","")</f>
      </c>
      <c r="AB27" s="55">
        <f>IF(OR(Q27&gt;P27,Q27&gt;E27,Q27&gt;Q26),"Er","")</f>
      </c>
    </row>
    <row r="28" spans="2:28" ht="15.75">
      <c r="B28" s="234">
        <v>1215</v>
      </c>
      <c r="C28" s="99" t="s">
        <v>91</v>
      </c>
      <c r="D28" s="134">
        <f t="shared" si="15"/>
        <v>0</v>
      </c>
      <c r="E28" s="134">
        <f t="shared" si="15"/>
        <v>0</v>
      </c>
      <c r="F28" s="69">
        <v>2</v>
      </c>
      <c r="G28" s="106"/>
      <c r="H28" s="106"/>
      <c r="I28" s="106"/>
      <c r="J28" s="106"/>
      <c r="K28" s="106"/>
      <c r="L28" s="108"/>
      <c r="M28" s="258">
        <v>2</v>
      </c>
      <c r="N28" s="106">
        <f t="shared" si="5"/>
      </c>
      <c r="O28" s="106">
        <f t="shared" si="5"/>
      </c>
      <c r="P28" s="106"/>
      <c r="Q28" s="108"/>
      <c r="R28" s="1"/>
      <c r="S28" s="55">
        <f t="shared" si="12"/>
      </c>
      <c r="T28" s="55">
        <f t="shared" si="13"/>
      </c>
      <c r="U28" s="55">
        <f>IF(G28&gt;G26,"Er","")</f>
      </c>
      <c r="V28" s="55">
        <f>IF(OR(H28&gt;H26,H28&gt;G28),"Er","")</f>
      </c>
      <c r="W28" s="55">
        <f>IF(I28&gt;I26,"Er","")</f>
      </c>
      <c r="X28" s="55">
        <f>IF(OR(J28&gt;I28,J28&gt;J26),"Er","")</f>
      </c>
      <c r="Y28" s="55">
        <f>IF(K28&gt;K26,"Er","")</f>
      </c>
      <c r="Z28" s="55">
        <f>IF(OR(L28&gt;K28,L28&gt;L26),"Er","")</f>
      </c>
      <c r="AA28" s="55">
        <f>IF(OR(P28&gt;D28,P28&gt;P26,P28&lt;Q28),"Er","")</f>
      </c>
      <c r="AB28" s="55">
        <f>IF(OR(Q28&gt;P28,Q28&gt;E28,Q28&gt;Q26),"Er","")</f>
      </c>
    </row>
    <row r="29" spans="2:28" ht="15.75">
      <c r="B29" s="234">
        <v>1216</v>
      </c>
      <c r="C29" s="99" t="s">
        <v>92</v>
      </c>
      <c r="D29" s="134">
        <f t="shared" si="15"/>
        <v>0</v>
      </c>
      <c r="E29" s="134">
        <f t="shared" si="15"/>
        <v>0</v>
      </c>
      <c r="F29" s="70">
        <v>3</v>
      </c>
      <c r="G29" s="106"/>
      <c r="H29" s="106"/>
      <c r="I29" s="106"/>
      <c r="J29" s="106"/>
      <c r="K29" s="106"/>
      <c r="L29" s="108"/>
      <c r="M29" s="259">
        <v>3</v>
      </c>
      <c r="N29" s="106">
        <f t="shared" si="5"/>
      </c>
      <c r="O29" s="106">
        <f t="shared" si="5"/>
      </c>
      <c r="P29" s="106"/>
      <c r="Q29" s="108"/>
      <c r="R29" s="1"/>
      <c r="S29" s="55">
        <f t="shared" si="12"/>
      </c>
      <c r="T29" s="55">
        <f t="shared" si="13"/>
      </c>
      <c r="U29" s="55">
        <f>IF(G29&gt;G26,"Er","")</f>
      </c>
      <c r="V29" s="55">
        <f>IF(OR(H29&gt;H26,H29&gt;G29),"Er","")</f>
      </c>
      <c r="W29" s="55">
        <f>IF(I29&gt;I26,"Er","")</f>
      </c>
      <c r="X29" s="55">
        <f>IF(OR(J29&gt;I29,J29&gt;J26),"Er","")</f>
      </c>
      <c r="Y29" s="55">
        <f>IF(K29&gt;K26,"Er","")</f>
      </c>
      <c r="Z29" s="55">
        <f>IF(OR(L29&gt;K29,L29&gt;L26),"Er","")</f>
      </c>
      <c r="AA29" s="55">
        <f>IF(OR(P29&gt;D29,P29&gt;P26,P29&lt;Q29),"Er","")</f>
      </c>
      <c r="AB29" s="55">
        <f>IF(OR(Q29&gt;P29,Q29&gt;E29,Q29&gt;Q26),"Er","")</f>
      </c>
    </row>
    <row r="30" spans="2:28" ht="15.75">
      <c r="B30" s="234">
        <v>1217</v>
      </c>
      <c r="C30" s="100" t="s">
        <v>93</v>
      </c>
      <c r="D30" s="134">
        <f t="shared" si="15"/>
        <v>0</v>
      </c>
      <c r="E30" s="134">
        <f t="shared" si="15"/>
        <v>0</v>
      </c>
      <c r="F30" s="70">
        <v>4</v>
      </c>
      <c r="G30" s="111"/>
      <c r="H30" s="111"/>
      <c r="I30" s="111"/>
      <c r="J30" s="111"/>
      <c r="K30" s="111"/>
      <c r="L30" s="112"/>
      <c r="M30" s="259">
        <v>4</v>
      </c>
      <c r="N30" s="106">
        <f>IF(SUM(D30)&lt;&gt;0,SUM(D30),"")</f>
      </c>
      <c r="O30" s="106">
        <f>IF(SUM(E30)&lt;&gt;0,SUM(E30),"")</f>
      </c>
      <c r="P30" s="111"/>
      <c r="Q30" s="112"/>
      <c r="R30" s="1"/>
      <c r="S30" s="55">
        <f>IF(OR(D30&lt;E30,D30&lt;P30),"Er","")</f>
      </c>
      <c r="T30" s="55">
        <f>IF(E30&gt;D30,"Er","")</f>
      </c>
      <c r="U30" s="55">
        <f>IF(G30&gt;G26,"Er","")</f>
      </c>
      <c r="V30" s="55">
        <f>IF(OR(H30&gt;H26,H30&gt;G30),"Er","")</f>
      </c>
      <c r="W30" s="55">
        <f>IF(I30&gt;I26,"Er","")</f>
      </c>
      <c r="X30" s="55">
        <f>IF(OR(J30&gt;I30,J30&gt;J26),"Er","")</f>
      </c>
      <c r="Y30" s="55">
        <f>IF(K30&gt;K26,"Er","")</f>
      </c>
      <c r="Z30" s="55">
        <f>IF(OR(L30&gt;K30,L30&gt;L26),"Er","")</f>
      </c>
      <c r="AA30" s="55">
        <f>IF(OR(P30&gt;D30,P30&gt;P26,P30&lt;Q30),"Er","")</f>
      </c>
      <c r="AB30" s="55">
        <f>IF(OR(Q30&gt;P30,Q30&gt;E30,Q30&gt;Q26),"Er","")</f>
      </c>
    </row>
    <row r="31" spans="2:28" ht="15.75">
      <c r="B31" s="234">
        <v>1218</v>
      </c>
      <c r="C31" s="101" t="s">
        <v>217</v>
      </c>
      <c r="D31" s="135">
        <f t="shared" si="15"/>
        <v>0</v>
      </c>
      <c r="E31" s="135">
        <f t="shared" si="15"/>
        <v>0</v>
      </c>
      <c r="F31" s="70">
        <v>5</v>
      </c>
      <c r="G31" s="113"/>
      <c r="H31" s="113"/>
      <c r="I31" s="113"/>
      <c r="J31" s="113"/>
      <c r="K31" s="113"/>
      <c r="L31" s="114"/>
      <c r="M31" s="259">
        <v>5</v>
      </c>
      <c r="N31" s="106">
        <f>IF(SUM(D31)&lt;&gt;0,SUM(D31),"")</f>
      </c>
      <c r="O31" s="106">
        <f>IF(SUM(E31)&lt;&gt;0,SUM(E31),"")</f>
      </c>
      <c r="P31" s="113"/>
      <c r="Q31" s="114"/>
      <c r="R31" s="1"/>
      <c r="S31" s="55">
        <f>IF(OR(D31&lt;E31,D31&lt;P31),"Er","")</f>
      </c>
      <c r="T31" s="55">
        <f>IF(E31&gt;D31,"Er","")</f>
      </c>
      <c r="U31" s="55">
        <f>IF(G31&gt;G26,"Er","")</f>
      </c>
      <c r="V31" s="55">
        <f>IF(OR(H31&gt;H26,H31&gt;G31),"Er","")</f>
      </c>
      <c r="W31" s="55">
        <f>IF(I31&gt;I26,"Er","")</f>
      </c>
      <c r="X31" s="55">
        <f>IF(OR(J31&gt;I31,J31&gt;J26),"Er","")</f>
      </c>
      <c r="Y31" s="55">
        <f>IF(K31&gt;K26,"Er","")</f>
      </c>
      <c r="Z31" s="55">
        <f>IF(OR(L31&gt;K31,L31&gt;L26),"Er","")</f>
      </c>
      <c r="AA31" s="55">
        <f>IF(OR(P31&gt;D31,P31&gt;P26,P31&lt;Q31),"Er","")</f>
      </c>
      <c r="AB31" s="55">
        <f>IF(OR(Q31&gt;P31,Q31&gt;E31,Q31&gt;Q26),"Er","")</f>
      </c>
    </row>
    <row r="32" spans="2:28" ht="15.75">
      <c r="B32" s="234">
        <v>1219</v>
      </c>
      <c r="C32" s="127" t="s">
        <v>97</v>
      </c>
      <c r="D32" s="128">
        <f>SUM(D33:D37)</f>
        <v>0</v>
      </c>
      <c r="E32" s="128">
        <f>SUM(E33:E37)</f>
        <v>0</v>
      </c>
      <c r="F32" s="129" t="s">
        <v>174</v>
      </c>
      <c r="G32" s="124">
        <f aca="true" t="shared" si="16" ref="G32:L32">SUM(G33:G37)</f>
        <v>0</v>
      </c>
      <c r="H32" s="124">
        <f t="shared" si="16"/>
        <v>0</v>
      </c>
      <c r="I32" s="124">
        <f t="shared" si="16"/>
        <v>0</v>
      </c>
      <c r="J32" s="124">
        <f t="shared" si="16"/>
        <v>0</v>
      </c>
      <c r="K32" s="125">
        <f t="shared" si="16"/>
        <v>0</v>
      </c>
      <c r="L32" s="126">
        <f t="shared" si="16"/>
        <v>0</v>
      </c>
      <c r="M32" s="256" t="s">
        <v>174</v>
      </c>
      <c r="N32" s="132">
        <f t="shared" si="5"/>
      </c>
      <c r="O32" s="132">
        <f t="shared" si="5"/>
      </c>
      <c r="P32" s="124">
        <f>SUM(P33:P37)</f>
        <v>0</v>
      </c>
      <c r="Q32" s="126">
        <f>SUM(Q33:Q37)</f>
        <v>0</v>
      </c>
      <c r="S32" s="55">
        <f t="shared" si="12"/>
      </c>
      <c r="T32" s="55">
        <f t="shared" si="13"/>
      </c>
      <c r="U32" s="55">
        <f>IF(G32&lt;H32,"Er","")</f>
      </c>
      <c r="V32" s="55">
        <f>IF(H32&gt;G32,"Er","")</f>
      </c>
      <c r="W32" s="55">
        <f>IF(I32&lt;J32,"Er","")</f>
      </c>
      <c r="X32" s="55">
        <f>IF(J32&gt;I32,"Er","")</f>
      </c>
      <c r="Y32" s="55">
        <f>IF(K32&lt;L32,"Er","")</f>
      </c>
      <c r="Z32" s="55">
        <f>IF(L32&gt;K32,"Er","")</f>
      </c>
      <c r="AA32" s="55">
        <f>IF(OR(P32&gt;D32,P32&lt;Q32),"Er","")</f>
      </c>
      <c r="AB32" s="55">
        <f>IF(OR(Q32&gt;P32,Q32&gt;E32),"Er","")</f>
      </c>
    </row>
    <row r="33" spans="2:28" ht="15.75">
      <c r="B33" s="234">
        <v>1220</v>
      </c>
      <c r="C33" s="98" t="s">
        <v>90</v>
      </c>
      <c r="D33" s="133">
        <f aca="true" t="shared" si="17" ref="D33:E37">SUM(G33,I33,K33)</f>
        <v>0</v>
      </c>
      <c r="E33" s="133">
        <f t="shared" si="17"/>
        <v>0</v>
      </c>
      <c r="F33" s="68">
        <v>1</v>
      </c>
      <c r="G33" s="115"/>
      <c r="H33" s="115"/>
      <c r="I33" s="115"/>
      <c r="J33" s="115"/>
      <c r="K33" s="115"/>
      <c r="L33" s="116"/>
      <c r="M33" s="257">
        <v>1</v>
      </c>
      <c r="N33" s="106">
        <f t="shared" si="5"/>
      </c>
      <c r="O33" s="106">
        <f t="shared" si="5"/>
      </c>
      <c r="P33" s="115"/>
      <c r="Q33" s="116"/>
      <c r="R33" s="1"/>
      <c r="S33" s="55">
        <f t="shared" si="12"/>
      </c>
      <c r="T33" s="55">
        <f t="shared" si="13"/>
      </c>
      <c r="U33" s="55">
        <f>IF(G33&gt;G32,"Er","")</f>
      </c>
      <c r="V33" s="55">
        <f>IF(OR(H33&gt;H32,H33&gt;G33),"Er","")</f>
      </c>
      <c r="W33" s="55">
        <f>IF(I33&gt;I32,"Er","")</f>
      </c>
      <c r="X33" s="55">
        <f>IF(OR(J33&gt;I33,J33&gt;J32),"Er","")</f>
      </c>
      <c r="Y33" s="55">
        <f>IF(K33&gt;K32,"Er","")</f>
      </c>
      <c r="Z33" s="55">
        <f>IF(OR(L33&gt;K33,L33&gt;L32),"Er","")</f>
      </c>
      <c r="AA33" s="55">
        <f>IF(OR(P33&gt;D33,P33&gt;P32,P33&lt;Q33),"Er","")</f>
      </c>
      <c r="AB33" s="55">
        <f>IF(OR(Q33&gt;P33,Q33&gt;E33,Q33&gt;Q32),"Er","")</f>
      </c>
    </row>
    <row r="34" spans="2:28" ht="15.75">
      <c r="B34" s="234">
        <v>1221</v>
      </c>
      <c r="C34" s="99" t="s">
        <v>91</v>
      </c>
      <c r="D34" s="134">
        <f t="shared" si="17"/>
        <v>0</v>
      </c>
      <c r="E34" s="134">
        <f t="shared" si="17"/>
        <v>0</v>
      </c>
      <c r="F34" s="69">
        <v>2</v>
      </c>
      <c r="G34" s="106"/>
      <c r="H34" s="106"/>
      <c r="I34" s="106"/>
      <c r="J34" s="106"/>
      <c r="K34" s="106"/>
      <c r="L34" s="108"/>
      <c r="M34" s="258">
        <v>2</v>
      </c>
      <c r="N34" s="106">
        <f t="shared" si="5"/>
      </c>
      <c r="O34" s="106">
        <f t="shared" si="5"/>
      </c>
      <c r="P34" s="106"/>
      <c r="Q34" s="108"/>
      <c r="R34" s="1"/>
      <c r="S34" s="55">
        <f t="shared" si="12"/>
      </c>
      <c r="T34" s="55">
        <f t="shared" si="13"/>
      </c>
      <c r="U34" s="55">
        <f>IF(G34&gt;G32,"Er","")</f>
      </c>
      <c r="V34" s="55">
        <f>IF(OR(H34&gt;H32,H34&gt;G34),"Er","")</f>
      </c>
      <c r="W34" s="55">
        <f>IF(I34&gt;I32,"Er","")</f>
      </c>
      <c r="X34" s="55">
        <f>IF(OR(J34&gt;I34,J34&gt;J32),"Er","")</f>
      </c>
      <c r="Y34" s="55">
        <f>IF(K34&gt;K32,"Er","")</f>
      </c>
      <c r="Z34" s="55">
        <f>IF(OR(L34&gt;K34,L34&gt;L32),"Er","")</f>
      </c>
      <c r="AA34" s="55">
        <f>IF(OR(P34&gt;D34,P34&gt;P32,P34&lt;Q34),"Er","")</f>
      </c>
      <c r="AB34" s="55">
        <f>IF(OR(Q34&gt;P34,Q34&gt;E34,Q34&gt;Q32),"Er","")</f>
      </c>
    </row>
    <row r="35" spans="2:28" ht="15.75">
      <c r="B35" s="234">
        <v>1222</v>
      </c>
      <c r="C35" s="99" t="s">
        <v>92</v>
      </c>
      <c r="D35" s="134">
        <f t="shared" si="17"/>
        <v>0</v>
      </c>
      <c r="E35" s="134">
        <f t="shared" si="17"/>
        <v>0</v>
      </c>
      <c r="F35" s="70">
        <v>3</v>
      </c>
      <c r="G35" s="106"/>
      <c r="H35" s="106"/>
      <c r="I35" s="106"/>
      <c r="J35" s="106"/>
      <c r="K35" s="106"/>
      <c r="L35" s="108"/>
      <c r="M35" s="259">
        <v>3</v>
      </c>
      <c r="N35" s="106">
        <f t="shared" si="5"/>
      </c>
      <c r="O35" s="106">
        <f t="shared" si="5"/>
      </c>
      <c r="P35" s="106"/>
      <c r="Q35" s="108"/>
      <c r="R35" s="1"/>
      <c r="S35" s="55">
        <f t="shared" si="12"/>
      </c>
      <c r="T35" s="55">
        <f t="shared" si="13"/>
      </c>
      <c r="U35" s="55">
        <f>IF(G35&gt;G32,"Er","")</f>
      </c>
      <c r="V35" s="55">
        <f>IF(OR(H35&gt;H32,H35&gt;G35),"Er","")</f>
      </c>
      <c r="W35" s="55">
        <f>IF(I35&gt;I32,"Er","")</f>
      </c>
      <c r="X35" s="55">
        <f>IF(OR(J35&gt;I35,J35&gt;J32),"Er","")</f>
      </c>
      <c r="Y35" s="55">
        <f>IF(K35&gt;K32,"Er","")</f>
      </c>
      <c r="Z35" s="55">
        <f>IF(OR(L35&gt;K35,L35&gt;L32),"Er","")</f>
      </c>
      <c r="AA35" s="55">
        <f>IF(OR(P35&gt;D35,P35&gt;P32,P35&lt;Q35),"Er","")</f>
      </c>
      <c r="AB35" s="55">
        <f>IF(OR(Q35&gt;P35,Q35&gt;E35,Q35&gt;Q32),"Er","")</f>
      </c>
    </row>
    <row r="36" spans="2:28" ht="15.75">
      <c r="B36" s="234">
        <v>1223</v>
      </c>
      <c r="C36" s="100" t="s">
        <v>93</v>
      </c>
      <c r="D36" s="134">
        <f t="shared" si="17"/>
        <v>0</v>
      </c>
      <c r="E36" s="134">
        <f t="shared" si="17"/>
        <v>0</v>
      </c>
      <c r="F36" s="70">
        <v>4</v>
      </c>
      <c r="G36" s="111"/>
      <c r="H36" s="111"/>
      <c r="I36" s="111"/>
      <c r="J36" s="111"/>
      <c r="K36" s="111"/>
      <c r="L36" s="112"/>
      <c r="M36" s="259">
        <v>4</v>
      </c>
      <c r="N36" s="106">
        <f t="shared" si="5"/>
      </c>
      <c r="O36" s="106">
        <f t="shared" si="5"/>
      </c>
      <c r="P36" s="111"/>
      <c r="Q36" s="112"/>
      <c r="R36" s="1"/>
      <c r="S36" s="55">
        <f>IF(OR(D36&lt;E36,D36&lt;P36),"Er","")</f>
      </c>
      <c r="T36" s="55">
        <f>IF(E36&gt;D36,"Er","")</f>
      </c>
      <c r="U36" s="55">
        <f>IF(G36&gt;G32,"Er","")</f>
      </c>
      <c r="V36" s="55">
        <f>IF(OR(H36&gt;H32,H36&gt;G36),"Er","")</f>
      </c>
      <c r="W36" s="55">
        <f>IF(I36&gt;I32,"Er","")</f>
      </c>
      <c r="X36" s="55">
        <f>IF(OR(J36&gt;I36,J36&gt;J32),"Er","")</f>
      </c>
      <c r="Y36" s="55">
        <f>IF(K36&gt;K32,"Er","")</f>
      </c>
      <c r="Z36" s="55">
        <f>IF(OR(L36&gt;K36,L36&gt;L32),"Er","")</f>
      </c>
      <c r="AA36" s="55">
        <f>IF(OR(P36&gt;D36,P36&gt;P32,P36&lt;Q36),"Er","")</f>
      </c>
      <c r="AB36" s="55">
        <f>IF(OR(Q36&gt;P36,Q36&gt;E36,Q36&gt;Q32),"Er","")</f>
      </c>
    </row>
    <row r="37" spans="2:28" ht="16.5" thickBot="1">
      <c r="B37" s="234">
        <v>1224</v>
      </c>
      <c r="C37" s="104" t="s">
        <v>217</v>
      </c>
      <c r="D37" s="136">
        <f t="shared" si="17"/>
        <v>0</v>
      </c>
      <c r="E37" s="136">
        <f t="shared" si="17"/>
        <v>0</v>
      </c>
      <c r="F37" s="260">
        <v>5</v>
      </c>
      <c r="G37" s="117"/>
      <c r="H37" s="117"/>
      <c r="I37" s="117"/>
      <c r="J37" s="117"/>
      <c r="K37" s="117"/>
      <c r="L37" s="118"/>
      <c r="M37" s="259">
        <v>5</v>
      </c>
      <c r="N37" s="106">
        <f t="shared" si="5"/>
      </c>
      <c r="O37" s="106">
        <f t="shared" si="5"/>
      </c>
      <c r="P37" s="117"/>
      <c r="Q37" s="118"/>
      <c r="R37" s="1"/>
      <c r="S37" s="55">
        <f>IF(OR(D37&lt;E37,D37&lt;P37),"Er","")</f>
      </c>
      <c r="T37" s="55">
        <f>IF(E37&gt;D37,"Er","")</f>
      </c>
      <c r="U37" s="55">
        <f>IF(G37&gt;G32,"Er","")</f>
      </c>
      <c r="V37" s="55">
        <f>IF(OR(H37&gt;H32,H37&gt;G37),"Er","")</f>
      </c>
      <c r="W37" s="55">
        <f>IF(I37&gt;I32,"Er","")</f>
      </c>
      <c r="X37" s="55">
        <f>IF(OR(J37&gt;I37,J37&gt;J32),"Er","")</f>
      </c>
      <c r="Y37" s="55">
        <f>IF(K37&gt;K32,"Er","")</f>
      </c>
      <c r="Z37" s="55">
        <f>IF(OR(L37&gt;K37,L37&gt;L32),"Er","")</f>
      </c>
      <c r="AA37" s="55">
        <f>IF(OR(P37&gt;D37,P37&gt;P32,P37&lt;Q37),"Er","")</f>
      </c>
      <c r="AB37" s="55">
        <f>IF(OR(Q37&gt;P37,Q37&gt;E37,Q37&gt;Q32),"Er","")</f>
      </c>
    </row>
    <row r="38" ht="14.25" customHeight="1">
      <c r="C38" s="47"/>
    </row>
    <row r="39" spans="3:7" ht="16.5" thickBot="1">
      <c r="C39" s="78" t="s">
        <v>221</v>
      </c>
      <c r="G39" s="79"/>
    </row>
    <row r="40" spans="3:8" ht="15.75">
      <c r="C40" s="393" t="s">
        <v>222</v>
      </c>
      <c r="D40" s="395" t="s">
        <v>19</v>
      </c>
      <c r="E40" s="420" t="s">
        <v>33</v>
      </c>
      <c r="F40" s="261"/>
      <c r="G40" s="399" t="s">
        <v>87</v>
      </c>
      <c r="H40" s="400"/>
    </row>
    <row r="41" spans="3:8" ht="41.25" customHeight="1">
      <c r="C41" s="394"/>
      <c r="D41" s="396"/>
      <c r="E41" s="421"/>
      <c r="F41" s="262"/>
      <c r="G41" s="139" t="s">
        <v>31</v>
      </c>
      <c r="H41" s="140" t="s">
        <v>32</v>
      </c>
    </row>
    <row r="42" spans="3:22" ht="15.75">
      <c r="C42" s="105" t="s">
        <v>19</v>
      </c>
      <c r="D42" s="119"/>
      <c r="E42" s="116"/>
      <c r="F42" s="263">
        <v>1</v>
      </c>
      <c r="G42" s="115"/>
      <c r="H42" s="121"/>
      <c r="I42" s="81"/>
      <c r="S42" s="55">
        <f>IF(D42&gt;D5,"Er","")</f>
      </c>
      <c r="T42" s="55">
        <f>IF(E42&gt;D42,"Er","")</f>
      </c>
      <c r="U42" s="55">
        <f>IF(OR(G42&gt;D42,G42&lt;H42),"Er","")</f>
      </c>
      <c r="V42" s="55">
        <f>IF(OR(H42&gt;G42,H42&gt;E42),"Er","")</f>
      </c>
    </row>
    <row r="43" spans="3:22" ht="15.75">
      <c r="C43" s="223" t="s">
        <v>224</v>
      </c>
      <c r="D43" s="224"/>
      <c r="E43" s="192"/>
      <c r="F43" s="264">
        <v>2</v>
      </c>
      <c r="G43" s="122"/>
      <c r="H43" s="226"/>
      <c r="I43" s="81"/>
      <c r="S43" s="55">
        <f>IF(D43&gt;D7,"Er","")</f>
      </c>
      <c r="T43" s="55">
        <f>IF(E43&gt;D43,"Er","")</f>
      </c>
      <c r="U43" s="55">
        <f>IF(OR(G43&gt;D43,G43&lt;H43),"Er","")</f>
      </c>
      <c r="V43" s="55">
        <f>IF(OR(H43&gt;G43,H43&gt;E43),"Er","")</f>
      </c>
    </row>
    <row r="44" spans="3:22" ht="16.5" thickBot="1">
      <c r="C44" s="227" t="s">
        <v>225</v>
      </c>
      <c r="D44" s="228"/>
      <c r="E44" s="118"/>
      <c r="F44" s="265">
        <v>3</v>
      </c>
      <c r="G44" s="117"/>
      <c r="H44" s="230"/>
      <c r="I44" s="81"/>
      <c r="S44" s="55">
        <f>IF(D44&gt;D42,"Er","")</f>
      </c>
      <c r="T44" s="55">
        <f>IF(E44&gt;D44,"Er","")</f>
      </c>
      <c r="U44" s="55">
        <f>IF(OR(G44&gt;D44,G44&lt;H44),"Er","")</f>
      </c>
      <c r="V44" s="55">
        <f>IF(OR(H44&gt;G44,H44&gt;E44),"Er","")</f>
      </c>
    </row>
    <row r="45" ht="15.75">
      <c r="H45" s="80"/>
    </row>
    <row r="61" ht="15.75"/>
    <row r="100" ht="15.75"/>
    <row r="101" ht="15.75"/>
    <row r="102" ht="15.75"/>
    <row r="132" ht="15.75"/>
    <row r="133" ht="15.75"/>
    <row r="134" ht="15.75"/>
    <row r="170" ht="15.75"/>
    <row r="171" ht="15.75"/>
    <row r="172" ht="15.75"/>
  </sheetData>
  <sheetProtection/>
  <mergeCells count="14">
    <mergeCell ref="P2:Q2"/>
    <mergeCell ref="G3:H3"/>
    <mergeCell ref="I3:J3"/>
    <mergeCell ref="K3:L3"/>
    <mergeCell ref="P3:P4"/>
    <mergeCell ref="Q3:Q4"/>
    <mergeCell ref="C2:C4"/>
    <mergeCell ref="D2:D4"/>
    <mergeCell ref="E2:E4"/>
    <mergeCell ref="G2:L2"/>
    <mergeCell ref="C40:C41"/>
    <mergeCell ref="D40:D41"/>
    <mergeCell ref="E40:E41"/>
    <mergeCell ref="G40:H40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V39"/>
  <sheetViews>
    <sheetView showGridLines="0" showZeros="0" tabSelected="1" zoomScalePageLayoutView="0" workbookViewId="0" topLeftCell="A1">
      <selection activeCell="D9" sqref="D9"/>
    </sheetView>
  </sheetViews>
  <sheetFormatPr defaultColWidth="9" defaultRowHeight="15"/>
  <cols>
    <col min="1" max="1" width="1.59765625" style="10" customWidth="1"/>
    <col min="2" max="2" width="61.5" style="10" customWidth="1"/>
    <col min="3" max="4" width="13.59765625" style="10" customWidth="1"/>
    <col min="5" max="5" width="1.59765625" style="10" customWidth="1"/>
    <col min="6" max="6" width="2.59765625" style="10" customWidth="1"/>
    <col min="7" max="7" width="2.59765625" style="61" customWidth="1"/>
    <col min="8" max="8" width="13.59765625" style="10" customWidth="1"/>
    <col min="9" max="9" width="34" style="10" customWidth="1"/>
    <col min="10" max="16384" width="9" style="10" customWidth="1"/>
  </cols>
  <sheetData>
    <row r="1" spans="2:3" ht="4.5" customHeight="1">
      <c r="B1" s="21"/>
      <c r="C1" s="21"/>
    </row>
    <row r="2" spans="2:7" s="22" customFormat="1" ht="20.25">
      <c r="B2" s="416" t="s">
        <v>99</v>
      </c>
      <c r="C2" s="416"/>
      <c r="D2" s="416"/>
      <c r="G2" s="62"/>
    </row>
    <row r="3" spans="2:7" s="22" customFormat="1" ht="15.75">
      <c r="B3" s="417" t="s">
        <v>71</v>
      </c>
      <c r="C3" s="417"/>
      <c r="D3" s="417"/>
      <c r="G3" s="62"/>
    </row>
    <row r="4" spans="5:7" s="22" customFormat="1" ht="15.75">
      <c r="E4" s="23"/>
      <c r="G4" s="62"/>
    </row>
    <row r="5" spans="2:22" s="22" customFormat="1" ht="18.75">
      <c r="B5" s="24"/>
      <c r="C5" s="24"/>
      <c r="E5" s="23"/>
      <c r="G5" s="62"/>
      <c r="V5" s="25"/>
    </row>
    <row r="6" spans="7:22" s="26" customFormat="1" ht="18.75">
      <c r="G6" s="61"/>
      <c r="V6" s="25"/>
    </row>
    <row r="8" ht="16.5" thickBot="1">
      <c r="C8" s="27" t="s">
        <v>264</v>
      </c>
    </row>
    <row r="9" spans="2:22" s="28" customFormat="1" ht="15.75" customHeight="1">
      <c r="B9" s="266" t="s">
        <v>243</v>
      </c>
      <c r="C9" s="267" t="s">
        <v>244</v>
      </c>
      <c r="D9"/>
      <c r="G9" s="61"/>
      <c r="V9" s="25"/>
    </row>
    <row r="10" spans="1:19" s="242" customFormat="1" ht="15.75" customHeight="1" thickBot="1">
      <c r="A10" s="28"/>
      <c r="B10" s="268" t="s">
        <v>245</v>
      </c>
      <c r="C10" s="269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7" s="28" customFormat="1" ht="15.75" customHeight="1" thickBot="1">
      <c r="B11"/>
      <c r="C11"/>
      <c r="D11"/>
      <c r="G11" s="63"/>
    </row>
    <row r="12" spans="2:7" s="28" customFormat="1" ht="15.75" customHeight="1">
      <c r="B12" s="266" t="s">
        <v>246</v>
      </c>
      <c r="C12" s="270" t="s">
        <v>247</v>
      </c>
      <c r="D12" s="267" t="s">
        <v>248</v>
      </c>
      <c r="G12" s="63"/>
    </row>
    <row r="13" spans="2:7" s="28" customFormat="1" ht="15.75" customHeight="1">
      <c r="B13" s="271" t="s">
        <v>249</v>
      </c>
      <c r="C13" s="272"/>
      <c r="D13" s="273"/>
      <c r="E13" s="29"/>
      <c r="G13" s="63"/>
    </row>
    <row r="14" spans="2:7" s="28" customFormat="1" ht="15.75" customHeight="1">
      <c r="B14" s="271" t="s">
        <v>250</v>
      </c>
      <c r="C14" s="274"/>
      <c r="D14" s="273"/>
      <c r="E14" s="29"/>
      <c r="G14" s="63"/>
    </row>
    <row r="15" spans="2:7" s="28" customFormat="1" ht="15.75" customHeight="1">
      <c r="B15" s="271" t="s">
        <v>251</v>
      </c>
      <c r="C15" s="274"/>
      <c r="D15" s="273"/>
      <c r="E15" s="29"/>
      <c r="G15" s="63"/>
    </row>
    <row r="16" spans="2:7" s="28" customFormat="1" ht="15.75" customHeight="1">
      <c r="B16" s="271" t="s">
        <v>252</v>
      </c>
      <c r="C16" s="274"/>
      <c r="D16" s="273"/>
      <c r="E16" s="29"/>
      <c r="G16" s="63"/>
    </row>
    <row r="17" spans="2:7" s="28" customFormat="1" ht="15.75" customHeight="1">
      <c r="B17" s="271" t="s">
        <v>253</v>
      </c>
      <c r="C17" s="274"/>
      <c r="D17" s="273"/>
      <c r="E17" s="29"/>
      <c r="G17" s="63"/>
    </row>
    <row r="18" spans="2:7" s="28" customFormat="1" ht="15.75" customHeight="1">
      <c r="B18" s="271" t="s">
        <v>254</v>
      </c>
      <c r="C18" s="274"/>
      <c r="D18" s="273"/>
      <c r="E18" s="29"/>
      <c r="G18" s="63"/>
    </row>
    <row r="19" spans="2:7" s="28" customFormat="1" ht="15.75" customHeight="1">
      <c r="B19" s="271" t="s">
        <v>255</v>
      </c>
      <c r="C19" s="274"/>
      <c r="D19" s="273"/>
      <c r="E19" s="29"/>
      <c r="G19" s="63"/>
    </row>
    <row r="20" spans="2:7" s="28" customFormat="1" ht="15.75" customHeight="1" thickBot="1">
      <c r="B20" s="275" t="s">
        <v>256</v>
      </c>
      <c r="C20" s="276"/>
      <c r="D20" s="277"/>
      <c r="E20" s="29"/>
      <c r="G20" s="63"/>
    </row>
    <row r="21" spans="2:7" s="28" customFormat="1" ht="15.75" customHeight="1">
      <c r="B21" s="34"/>
      <c r="C21" s="424" t="s">
        <v>20</v>
      </c>
      <c r="D21" s="424"/>
      <c r="E21" s="278"/>
      <c r="F21" s="278"/>
      <c r="G21" s="61"/>
    </row>
    <row r="22" spans="2:7" s="36" customFormat="1" ht="15.75" customHeight="1">
      <c r="B22" s="35" t="s">
        <v>21</v>
      </c>
      <c r="C22" s="419" t="s">
        <v>18</v>
      </c>
      <c r="D22" s="419"/>
      <c r="E22" s="279"/>
      <c r="F22" s="279"/>
      <c r="G22" s="61"/>
    </row>
    <row r="23" spans="2:7" s="38" customFormat="1" ht="15.75" customHeight="1">
      <c r="B23" s="37" t="s">
        <v>17</v>
      </c>
      <c r="C23" s="418" t="s">
        <v>22</v>
      </c>
      <c r="D23" s="418"/>
      <c r="E23" s="278"/>
      <c r="F23" s="278"/>
      <c r="G23" s="64"/>
    </row>
    <row r="24" spans="2:7" s="28" customFormat="1" ht="15.75" customHeight="1">
      <c r="B24" s="34"/>
      <c r="C24" s="29"/>
      <c r="D24" s="29"/>
      <c r="E24" s="29"/>
      <c r="F24" s="29"/>
      <c r="G24" s="61"/>
    </row>
    <row r="25" spans="2:7" s="28" customFormat="1" ht="15.75" customHeight="1">
      <c r="B25" s="34"/>
      <c r="C25" s="29"/>
      <c r="D25" s="29"/>
      <c r="E25" s="29"/>
      <c r="F25" s="29"/>
      <c r="G25" s="61"/>
    </row>
    <row r="26" spans="2:7" s="28" customFormat="1" ht="15.75" customHeight="1">
      <c r="B26" s="34"/>
      <c r="C26" s="29"/>
      <c r="D26" s="29"/>
      <c r="E26" s="29"/>
      <c r="F26" s="29"/>
      <c r="G26" s="61"/>
    </row>
    <row r="27" spans="2:7" s="28" customFormat="1" ht="15.75" customHeight="1">
      <c r="B27" s="39" t="s">
        <v>23</v>
      </c>
      <c r="C27" s="418" t="s">
        <v>23</v>
      </c>
      <c r="D27" s="418"/>
      <c r="E27" s="278"/>
      <c r="F27" s="278"/>
      <c r="G27" s="61"/>
    </row>
    <row r="28" spans="2:7" s="28" customFormat="1" ht="4.5" customHeight="1">
      <c r="B28" s="40"/>
      <c r="C28" s="41"/>
      <c r="D28" s="41"/>
      <c r="E28" s="41"/>
      <c r="F28" s="41"/>
      <c r="G28" s="61"/>
    </row>
    <row r="29" spans="2:7" s="42" customFormat="1" ht="14.25">
      <c r="B29" s="65"/>
      <c r="C29" s="65"/>
      <c r="G29" s="61"/>
    </row>
    <row r="30" spans="2:7" s="42" customFormat="1" ht="14.25">
      <c r="B30" s="66"/>
      <c r="C30" s="66"/>
      <c r="G30" s="61"/>
    </row>
    <row r="31" spans="2:7" s="42" customFormat="1" ht="14.25">
      <c r="B31" s="67"/>
      <c r="C31" s="67"/>
      <c r="G31" s="61"/>
    </row>
    <row r="32" spans="2:7" s="42" customFormat="1" ht="14.25">
      <c r="B32" s="67"/>
      <c r="C32" s="67"/>
      <c r="G32" s="61"/>
    </row>
    <row r="33" spans="2:7" s="42" customFormat="1" ht="14.25">
      <c r="B33" s="67"/>
      <c r="C33" s="67"/>
      <c r="G33" s="61"/>
    </row>
    <row r="34" spans="2:7" s="42" customFormat="1" ht="14.25">
      <c r="B34" s="67"/>
      <c r="C34" s="67"/>
      <c r="G34" s="61"/>
    </row>
    <row r="39" spans="2:3" ht="15.75">
      <c r="B39" s="21"/>
      <c r="C39" s="21"/>
    </row>
  </sheetData>
  <sheetProtection password="C129" sheet="1" objects="1" scenarios="1"/>
  <mergeCells count="6">
    <mergeCell ref="C23:D23"/>
    <mergeCell ref="C27:D27"/>
    <mergeCell ref="B2:D2"/>
    <mergeCell ref="B3:D3"/>
    <mergeCell ref="C21:D21"/>
    <mergeCell ref="C22:D22"/>
  </mergeCells>
  <dataValidations count="2">
    <dataValidation allowBlank="1" showInputMessage="1" showErrorMessage="1" errorTitle="Lçi nhËp d÷ liÖu" error="ChØ nhËp d÷ liÖu kiÓu sè, kh«ng nhËp ch÷." sqref="B11:D11"/>
    <dataValidation type="decimal" allowBlank="1" showErrorMessage="1" errorTitle="Nhập dữ liệu sai" error="Chỉ được phép nhập số không quá 100000000000" sqref="D13:D17 D19:D20">
      <formula1>0</formula1>
      <formula2>100000000000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K39"/>
  <sheetViews>
    <sheetView showGridLines="0" zoomScalePageLayoutView="0" workbookViewId="0" topLeftCell="A1">
      <selection activeCell="H7" sqref="H7"/>
    </sheetView>
  </sheetViews>
  <sheetFormatPr defaultColWidth="9" defaultRowHeight="15"/>
  <cols>
    <col min="1" max="1" width="1.59765625" style="10" customWidth="1"/>
    <col min="2" max="2" width="40.69921875" style="10" customWidth="1"/>
    <col min="3" max="3" width="11.3984375" style="10" customWidth="1"/>
    <col min="4" max="6" width="9.09765625" style="10" customWidth="1"/>
    <col min="7" max="7" width="0.8984375" style="10" customWidth="1"/>
    <col min="8" max="11" width="2.59765625" style="74" customWidth="1"/>
    <col min="12" max="16384" width="9" style="10" customWidth="1"/>
  </cols>
  <sheetData>
    <row r="1" spans="2:6" ht="18.75">
      <c r="B1" s="71" t="s">
        <v>179</v>
      </c>
      <c r="C1" s="71"/>
      <c r="D1" s="71"/>
      <c r="E1" s="72"/>
      <c r="F1" s="73"/>
    </row>
    <row r="2" ht="4.5" customHeight="1" thickBot="1"/>
    <row r="3" spans="2:6" ht="15.75">
      <c r="B3" s="368" t="s">
        <v>180</v>
      </c>
      <c r="C3" s="370" t="s">
        <v>19</v>
      </c>
      <c r="D3" s="372" t="s">
        <v>0</v>
      </c>
      <c r="E3" s="373"/>
      <c r="F3" s="374"/>
    </row>
    <row r="4" spans="2:6" ht="15.75">
      <c r="B4" s="369"/>
      <c r="C4" s="371"/>
      <c r="D4" s="75" t="s">
        <v>27</v>
      </c>
      <c r="E4" s="75" t="s">
        <v>28</v>
      </c>
      <c r="F4" s="76" t="s">
        <v>29</v>
      </c>
    </row>
    <row r="5" spans="2:11" ht="15.75">
      <c r="B5" s="197" t="s">
        <v>19</v>
      </c>
      <c r="C5" s="198">
        <f>SUM(D5:F5)</f>
        <v>32</v>
      </c>
      <c r="D5" s="214">
        <v>11</v>
      </c>
      <c r="E5" s="214">
        <v>10</v>
      </c>
      <c r="F5" s="215">
        <v>11</v>
      </c>
      <c r="H5" s="55"/>
      <c r="I5" s="55">
        <f>IF(OR(D5&lt;&gt;D21,D5&lt;D25,D5&lt;D6,D5&lt;D7,D5&lt;D8),"Er","")</f>
      </c>
      <c r="J5" s="55">
        <f>IF(OR(E5&lt;&gt;E21,E5&lt;E25,E5&lt;E6,E5&lt;E7,E5&lt;E8),"Er","")</f>
      </c>
      <c r="K5" s="55">
        <f>IF(OR(F5&lt;&gt;F21,F5&lt;F25,F5&lt;F6,F5&lt;F7,F5&lt;F8),"Er","")</f>
      </c>
    </row>
    <row r="6" spans="2:11" ht="15.75">
      <c r="B6" s="206" t="s">
        <v>181</v>
      </c>
      <c r="C6" s="198">
        <f aca="true" t="shared" si="0" ref="C6:C12">SUM(D6:F6)</f>
        <v>0</v>
      </c>
      <c r="D6" s="214"/>
      <c r="E6" s="214"/>
      <c r="F6" s="215"/>
      <c r="H6" s="55">
        <f>IF(OR(AND(C6&lt;&gt;0,Truong!Z10=FALSE),AND(C6=0,Truong!Z10=TRUE)),"Er","")</f>
      </c>
      <c r="I6" s="55">
        <f>IF(D6&gt;D5,"Er","")</f>
      </c>
      <c r="J6" s="55">
        <f>IF(E6&gt;E5,"Er","")</f>
      </c>
      <c r="K6" s="55">
        <f>IF(F6&gt;F5,"Er","")</f>
      </c>
    </row>
    <row r="7" spans="2:11" ht="15.75">
      <c r="B7" s="207" t="s">
        <v>182</v>
      </c>
      <c r="C7" s="199">
        <f t="shared" si="0"/>
        <v>0</v>
      </c>
      <c r="D7" s="216">
        <v>0</v>
      </c>
      <c r="E7" s="216">
        <v>0</v>
      </c>
      <c r="F7" s="217">
        <v>0</v>
      </c>
      <c r="H7" s="55">
        <f>IF(OR(AND(C7&lt;&gt;0,Truong!Z7=FALSE),AND(C7=0,Truong!Z7=TRUE)),"Er","")</f>
      </c>
      <c r="I7" s="55">
        <f>IF(D7&gt;D5,"Er","")</f>
      </c>
      <c r="J7" s="55">
        <f>IF(E7&gt;E5,"Er","")</f>
      </c>
      <c r="K7" s="55">
        <f>IF(F7&gt;F5,"Er","")</f>
      </c>
    </row>
    <row r="8" spans="2:11" ht="15.75">
      <c r="B8" s="207" t="s">
        <v>183</v>
      </c>
      <c r="C8" s="199">
        <f t="shared" si="0"/>
        <v>10</v>
      </c>
      <c r="D8" s="216"/>
      <c r="E8" s="216">
        <v>10</v>
      </c>
      <c r="F8" s="217"/>
      <c r="H8" s="55">
        <f>IF(OR(AND(C8&lt;&gt;0,Truong!Z39=FALSE),AND(C8=0,Truong!Z39=TRUE)),"Er","")</f>
      </c>
      <c r="I8" s="55">
        <f>IF(D8&gt;D5,"Er","")</f>
      </c>
      <c r="J8" s="55">
        <f>IF(E8&gt;E5,"Er","")</f>
      </c>
      <c r="K8" s="55">
        <f>IF(F8&gt;F5,"Er","")</f>
      </c>
    </row>
    <row r="9" spans="2:11" ht="15.75">
      <c r="B9" s="208" t="s">
        <v>223</v>
      </c>
      <c r="C9" s="199">
        <f t="shared" si="0"/>
        <v>6</v>
      </c>
      <c r="D9" s="216"/>
      <c r="E9" s="216">
        <v>6</v>
      </c>
      <c r="F9" s="217"/>
      <c r="H9" s="55"/>
      <c r="I9" s="55">
        <f>IF(D9&gt;D5,"Er","")</f>
      </c>
      <c r="J9" s="55">
        <f>IF(E9&gt;E5,"Er","")</f>
      </c>
      <c r="K9" s="55">
        <f>IF(F9&gt;F5,"Er","")</f>
      </c>
    </row>
    <row r="10" spans="2:11" ht="15.75">
      <c r="B10" s="209" t="s">
        <v>184</v>
      </c>
      <c r="C10" s="199">
        <f t="shared" si="0"/>
        <v>0</v>
      </c>
      <c r="D10" s="216"/>
      <c r="E10" s="216"/>
      <c r="F10" s="217"/>
      <c r="H10" s="55"/>
      <c r="I10" s="55">
        <f>IF(D10&gt;D5,"Er","")</f>
      </c>
      <c r="J10" s="55">
        <f>IF(E10&gt;E5,"Er","")</f>
      </c>
      <c r="K10" s="55">
        <f>IF(F10&gt;F5,"Er","")</f>
      </c>
    </row>
    <row r="11" spans="2:11" ht="15.75">
      <c r="B11" s="209" t="s">
        <v>185</v>
      </c>
      <c r="C11" s="199">
        <f t="shared" si="0"/>
        <v>0</v>
      </c>
      <c r="D11" s="216"/>
      <c r="E11" s="216"/>
      <c r="F11" s="217"/>
      <c r="H11" s="55"/>
      <c r="I11" s="55">
        <f>IF(D11&gt;D5,"Er","")</f>
      </c>
      <c r="J11" s="55">
        <f>IF(E11&gt;E5,"Er","")</f>
      </c>
      <c r="K11" s="55">
        <f>IF(F11&gt;F5,"Er","")</f>
      </c>
    </row>
    <row r="12" spans="2:11" ht="15.75">
      <c r="B12" s="166" t="s">
        <v>186</v>
      </c>
      <c r="C12" s="200">
        <f t="shared" si="0"/>
        <v>6</v>
      </c>
      <c r="D12" s="216"/>
      <c r="E12" s="216">
        <v>6</v>
      </c>
      <c r="F12" s="217"/>
      <c r="H12" s="55"/>
      <c r="I12" s="55">
        <f>IF(D12&gt;D5,"Er","")</f>
      </c>
      <c r="J12" s="55">
        <f>IF(E12&gt;E5,"Er","")</f>
      </c>
      <c r="K12" s="55">
        <f>IF(F12&gt;F5,"Er","")</f>
      </c>
    </row>
    <row r="13" spans="2:11" ht="15.75">
      <c r="B13" s="375" t="s">
        <v>187</v>
      </c>
      <c r="C13" s="376"/>
      <c r="D13" s="376"/>
      <c r="E13" s="376"/>
      <c r="F13" s="377"/>
      <c r="H13" s="77"/>
      <c r="I13" s="77"/>
      <c r="J13" s="77"/>
      <c r="K13" s="77"/>
    </row>
    <row r="14" spans="2:11" s="1" customFormat="1" ht="15.75">
      <c r="B14" s="210" t="s">
        <v>188</v>
      </c>
      <c r="C14" s="148">
        <f aca="true" t="shared" si="1" ref="C14:C20">IF(SUM(D14:F14)&lt;&gt;0,SUM(D14:F14),"")</f>
        <v>32</v>
      </c>
      <c r="D14" s="155">
        <v>11</v>
      </c>
      <c r="E14" s="155">
        <v>10</v>
      </c>
      <c r="F14" s="145">
        <v>11</v>
      </c>
      <c r="H14" s="5"/>
      <c r="I14" s="55">
        <f>IF(D14&gt;D5,"Er","")</f>
      </c>
      <c r="J14" s="55">
        <f>IF(E14&gt;E5,"Er","")</f>
      </c>
      <c r="K14" s="55">
        <f>IF(F14&gt;F5,"Er","")</f>
      </c>
    </row>
    <row r="15" spans="2:11" s="1" customFormat="1" ht="15.75">
      <c r="B15" s="211" t="s">
        <v>189</v>
      </c>
      <c r="C15" s="148">
        <f t="shared" si="1"/>
      </c>
      <c r="D15" s="106"/>
      <c r="E15" s="106"/>
      <c r="F15" s="108"/>
      <c r="H15" s="5"/>
      <c r="I15" s="55">
        <f>IF(D15&gt;D5,"Er","")</f>
      </c>
      <c r="J15" s="55">
        <f>IF(E15&gt;E5,"Er","")</f>
      </c>
      <c r="K15" s="55">
        <f>IF(F15&gt;F5,"Er","")</f>
      </c>
    </row>
    <row r="16" spans="2:11" s="1" customFormat="1" ht="15.75">
      <c r="B16" s="211" t="s">
        <v>190</v>
      </c>
      <c r="C16" s="148">
        <f t="shared" si="1"/>
        <v>32</v>
      </c>
      <c r="D16" s="106">
        <v>11</v>
      </c>
      <c r="E16" s="106">
        <v>10</v>
      </c>
      <c r="F16" s="108">
        <v>11</v>
      </c>
      <c r="H16" s="5"/>
      <c r="I16" s="55">
        <f>IF(D16&gt;D5,"Er","")</f>
      </c>
      <c r="J16" s="55">
        <f>IF(E16&gt;E5,"Er","")</f>
      </c>
      <c r="K16" s="55">
        <f>IF(F16&gt;F5,"Er","")</f>
      </c>
    </row>
    <row r="17" spans="2:11" s="1" customFormat="1" ht="15.75">
      <c r="B17" s="211" t="s">
        <v>191</v>
      </c>
      <c r="C17" s="148">
        <f t="shared" si="1"/>
      </c>
      <c r="D17" s="106"/>
      <c r="E17" s="106"/>
      <c r="F17" s="108"/>
      <c r="H17" s="5"/>
      <c r="I17" s="55">
        <f>IF(D17&gt;D5,"Er","")</f>
      </c>
      <c r="J17" s="55">
        <f>IF(E17&gt;E5,"Er","")</f>
      </c>
      <c r="K17" s="55">
        <f>IF(F17&gt;F5,"Er","")</f>
      </c>
    </row>
    <row r="18" spans="2:11" s="1" customFormat="1" ht="15.75">
      <c r="B18" s="211" t="s">
        <v>192</v>
      </c>
      <c r="C18" s="148">
        <f t="shared" si="1"/>
      </c>
      <c r="D18" s="106"/>
      <c r="E18" s="106"/>
      <c r="F18" s="108"/>
      <c r="H18" s="5"/>
      <c r="I18" s="55">
        <f>IF(D18&gt;D5,"Er","")</f>
      </c>
      <c r="J18" s="55">
        <f>IF(E18&gt;E5,"Er","")</f>
      </c>
      <c r="K18" s="55">
        <f>IF(F18&gt;F5,"Er","")</f>
      </c>
    </row>
    <row r="19" spans="2:11" s="1" customFormat="1" ht="15.75">
      <c r="B19" s="211" t="s">
        <v>193</v>
      </c>
      <c r="C19" s="148">
        <f t="shared" si="1"/>
      </c>
      <c r="D19" s="106"/>
      <c r="E19" s="106"/>
      <c r="F19" s="108"/>
      <c r="H19" s="5"/>
      <c r="I19" s="55">
        <f>IF(D19&gt;D5,"Er","")</f>
      </c>
      <c r="J19" s="55">
        <f>IF(E19&gt;E5,"Er","")</f>
      </c>
      <c r="K19" s="55">
        <f>IF(F19&gt;F5,"Er","")</f>
      </c>
    </row>
    <row r="20" spans="2:11" s="1" customFormat="1" ht="15.75">
      <c r="B20" s="211" t="s">
        <v>194</v>
      </c>
      <c r="C20" s="135">
        <f t="shared" si="1"/>
      </c>
      <c r="D20" s="106"/>
      <c r="E20" s="106"/>
      <c r="F20" s="108"/>
      <c r="H20" s="5"/>
      <c r="I20" s="55">
        <f>IF(D20&gt;D5,"Er","")</f>
      </c>
      <c r="J20" s="55">
        <f>IF(E20&gt;E5,"Er","")</f>
      </c>
      <c r="K20" s="55">
        <f>IF(F20&gt;F5,"Er","")</f>
      </c>
    </row>
    <row r="21" spans="2:11" ht="15.75">
      <c r="B21" s="201" t="s">
        <v>195</v>
      </c>
      <c r="C21" s="202">
        <f>SUM(D21:F21)</f>
        <v>32</v>
      </c>
      <c r="D21" s="203">
        <f>SUM(D22:D24)</f>
        <v>11</v>
      </c>
      <c r="E21" s="203">
        <f>SUM(E22:E24)</f>
        <v>10</v>
      </c>
      <c r="F21" s="204">
        <f>SUM(F22:F24)</f>
        <v>11</v>
      </c>
      <c r="H21" s="55"/>
      <c r="I21" s="55">
        <f>IF(D21&lt;&gt;D5,"Er","")</f>
      </c>
      <c r="J21" s="55">
        <f>IF(E21&lt;&gt;E5,"Er","")</f>
      </c>
      <c r="K21" s="55">
        <f>IF(F21&lt;&gt;F5,"Er","")</f>
      </c>
    </row>
    <row r="22" spans="2:11" ht="15.75">
      <c r="B22" s="206" t="s">
        <v>196</v>
      </c>
      <c r="C22" s="198">
        <f>SUM(D22:F22)</f>
        <v>32</v>
      </c>
      <c r="D22" s="214">
        <v>11</v>
      </c>
      <c r="E22" s="214">
        <v>10</v>
      </c>
      <c r="F22" s="218">
        <v>11</v>
      </c>
      <c r="H22" s="55"/>
      <c r="I22" s="55">
        <f>IF(D22&gt;D5,"Er","")</f>
      </c>
      <c r="J22" s="55">
        <f>IF(E22&gt;E5,"Er","")</f>
      </c>
      <c r="K22" s="55">
        <f>IF(F22&gt;F5,"Er","")</f>
      </c>
    </row>
    <row r="23" spans="2:11" ht="15.75">
      <c r="B23" s="212" t="s">
        <v>197</v>
      </c>
      <c r="C23" s="199">
        <f>SUM(D23:F23)</f>
        <v>0</v>
      </c>
      <c r="D23" s="216"/>
      <c r="E23" s="216"/>
      <c r="F23" s="217"/>
      <c r="H23" s="55"/>
      <c r="I23" s="55">
        <f>IF(D23&gt;D5,"Er","")</f>
      </c>
      <c r="J23" s="55">
        <f>IF(E23&gt;E5,"Er","")</f>
      </c>
      <c r="K23" s="55">
        <f>IF(F23&gt;F5,"Er","")</f>
      </c>
    </row>
    <row r="24" spans="2:11" ht="15.75">
      <c r="B24" s="212" t="s">
        <v>198</v>
      </c>
      <c r="C24" s="200">
        <f>SUM(D24:F24)</f>
        <v>0</v>
      </c>
      <c r="D24" s="216"/>
      <c r="E24" s="216"/>
      <c r="F24" s="217"/>
      <c r="H24" s="55"/>
      <c r="I24" s="55">
        <f>IF(D24&gt;D5,"Er","")</f>
      </c>
      <c r="J24" s="55">
        <f>IF(E24&gt;E5,"Er","")</f>
      </c>
      <c r="K24" s="55">
        <f>IF(F24&gt;F5,"Er","")</f>
      </c>
    </row>
    <row r="25" spans="2:11" ht="15.75">
      <c r="B25" s="201" t="s">
        <v>199</v>
      </c>
      <c r="C25" s="202">
        <f>SUM(C26:C39)</f>
        <v>0</v>
      </c>
      <c r="D25" s="203">
        <f>SUM(D26:D39)</f>
        <v>0</v>
      </c>
      <c r="E25" s="203">
        <f>SUM(E26:E39)</f>
        <v>0</v>
      </c>
      <c r="F25" s="204">
        <f>SUM(F26:F39)</f>
        <v>0</v>
      </c>
      <c r="H25" s="55"/>
      <c r="I25" s="55">
        <f>IF(D25&gt;D5,"Er","")</f>
      </c>
      <c r="J25" s="55">
        <f>IF(E25&gt;E5,"Er","")</f>
      </c>
      <c r="K25" s="55">
        <f>IF(F25&gt;F5,"Er","")</f>
      </c>
    </row>
    <row r="26" spans="2:11" ht="15.75">
      <c r="B26" s="206" t="s">
        <v>200</v>
      </c>
      <c r="C26" s="198">
        <f aca="true" t="shared" si="2" ref="C26:C39">SUM(D26:F26)</f>
        <v>0</v>
      </c>
      <c r="D26" s="214"/>
      <c r="E26" s="214"/>
      <c r="F26" s="215"/>
      <c r="H26" s="55"/>
      <c r="I26" s="55">
        <f>IF(D26&gt;D5,"Er","")</f>
      </c>
      <c r="J26" s="55">
        <f>IF(E26&gt;E5,"Er","")</f>
      </c>
      <c r="K26" s="55">
        <f>IF(F26&gt;F5,"Er","")</f>
      </c>
    </row>
    <row r="27" spans="2:11" ht="15.75">
      <c r="B27" s="212" t="s">
        <v>201</v>
      </c>
      <c r="C27" s="199">
        <f t="shared" si="2"/>
        <v>0</v>
      </c>
      <c r="D27" s="216"/>
      <c r="E27" s="216"/>
      <c r="F27" s="217"/>
      <c r="H27" s="55"/>
      <c r="I27" s="55">
        <f>IF(D27&gt;D5,"Er","")</f>
      </c>
      <c r="J27" s="55">
        <f>IF(E27&gt;E5,"Er","")</f>
      </c>
      <c r="K27" s="55">
        <f>IF(F27&gt;F5,"Er","")</f>
      </c>
    </row>
    <row r="28" spans="2:11" ht="15.75">
      <c r="B28" s="212" t="s">
        <v>202</v>
      </c>
      <c r="C28" s="199">
        <f t="shared" si="2"/>
        <v>0</v>
      </c>
      <c r="D28" s="216"/>
      <c r="E28" s="216"/>
      <c r="F28" s="217"/>
      <c r="H28" s="55"/>
      <c r="I28" s="55">
        <f>IF(D28&gt;D5,"Er","")</f>
      </c>
      <c r="J28" s="55">
        <f>IF(E28&gt;E5,"Er","")</f>
      </c>
      <c r="K28" s="55">
        <f>IF(F28&gt;F5,"Er","")</f>
      </c>
    </row>
    <row r="29" spans="2:11" ht="15.75">
      <c r="B29" s="212" t="s">
        <v>203</v>
      </c>
      <c r="C29" s="199">
        <f t="shared" si="2"/>
        <v>0</v>
      </c>
      <c r="D29" s="216"/>
      <c r="E29" s="216"/>
      <c r="F29" s="217"/>
      <c r="H29" s="55"/>
      <c r="I29" s="55">
        <f>IF(D29&gt;D5,"Er","")</f>
      </c>
      <c r="J29" s="55">
        <f>IF(E29&gt;E5,"Er","")</f>
      </c>
      <c r="K29" s="55">
        <f>IF(F29&gt;F5,"Er","")</f>
      </c>
    </row>
    <row r="30" spans="2:11" ht="15.75">
      <c r="B30" s="212" t="s">
        <v>204</v>
      </c>
      <c r="C30" s="199">
        <f t="shared" si="2"/>
        <v>0</v>
      </c>
      <c r="D30" s="216"/>
      <c r="E30" s="216"/>
      <c r="F30" s="217"/>
      <c r="H30" s="55"/>
      <c r="I30" s="55">
        <f>IF(D30&gt;D5,"Er","")</f>
      </c>
      <c r="J30" s="55">
        <f>IF(E30&gt;E5,"Er","")</f>
      </c>
      <c r="K30" s="55">
        <f>IF(F30&gt;F5,"Er","")</f>
      </c>
    </row>
    <row r="31" spans="2:11" ht="15.75">
      <c r="B31" s="212" t="s">
        <v>205</v>
      </c>
      <c r="C31" s="199">
        <f t="shared" si="2"/>
        <v>0</v>
      </c>
      <c r="D31" s="216"/>
      <c r="E31" s="216"/>
      <c r="F31" s="217"/>
      <c r="H31" s="55"/>
      <c r="I31" s="55">
        <f>IF(D31&gt;D5,"Er","")</f>
      </c>
      <c r="J31" s="55">
        <f>IF(E31&gt;E5,"Er","")</f>
      </c>
      <c r="K31" s="55">
        <f>IF(F31&gt;F5,"Er","")</f>
      </c>
    </row>
    <row r="32" spans="2:11" ht="15.75">
      <c r="B32" s="212" t="s">
        <v>206</v>
      </c>
      <c r="C32" s="199">
        <f t="shared" si="2"/>
        <v>0</v>
      </c>
      <c r="D32" s="216"/>
      <c r="E32" s="216"/>
      <c r="F32" s="217"/>
      <c r="H32" s="55"/>
      <c r="I32" s="55">
        <f>IF(D32&gt;D5,"Er","")</f>
      </c>
      <c r="J32" s="55">
        <f>IF(E32&gt;E5,"Er","")</f>
      </c>
      <c r="K32" s="55">
        <f>IF(F32&gt;F5,"Er","")</f>
      </c>
    </row>
    <row r="33" spans="2:11" ht="15.75">
      <c r="B33" s="212" t="s">
        <v>207</v>
      </c>
      <c r="C33" s="199">
        <f t="shared" si="2"/>
        <v>0</v>
      </c>
      <c r="D33" s="216"/>
      <c r="E33" s="216"/>
      <c r="F33" s="217"/>
      <c r="H33" s="55"/>
      <c r="I33" s="55">
        <f>IF(D33&gt;D5,"Er","")</f>
      </c>
      <c r="J33" s="55">
        <f>IF(E33&gt;E5,"Er","")</f>
      </c>
      <c r="K33" s="55">
        <f>IF(F33&gt;F5,"Er","")</f>
      </c>
    </row>
    <row r="34" spans="2:11" ht="15.75">
      <c r="B34" s="212" t="s">
        <v>208</v>
      </c>
      <c r="C34" s="199">
        <f t="shared" si="2"/>
        <v>0</v>
      </c>
      <c r="D34" s="216"/>
      <c r="E34" s="216"/>
      <c r="F34" s="217"/>
      <c r="H34" s="55"/>
      <c r="I34" s="55">
        <f>IF(D34&gt;D5,"Er","")</f>
      </c>
      <c r="J34" s="55">
        <f>IF(E34&gt;E5,"Er","")</f>
      </c>
      <c r="K34" s="55">
        <f>IF(F34&gt;F5,"Er","")</f>
      </c>
    </row>
    <row r="35" spans="2:11" ht="15.75">
      <c r="B35" s="212" t="s">
        <v>209</v>
      </c>
      <c r="C35" s="199">
        <f t="shared" si="2"/>
        <v>0</v>
      </c>
      <c r="D35" s="216"/>
      <c r="E35" s="216"/>
      <c r="F35" s="217"/>
      <c r="H35" s="55"/>
      <c r="I35" s="55">
        <f>IF(D35&gt;D5,"Er","")</f>
      </c>
      <c r="J35" s="55">
        <f>IF(E35&gt;E5,"Er","")</f>
      </c>
      <c r="K35" s="55">
        <f>IF(F35&gt;F5,"Er","")</f>
      </c>
    </row>
    <row r="36" spans="2:11" ht="15.75">
      <c r="B36" s="212" t="s">
        <v>210</v>
      </c>
      <c r="C36" s="199">
        <f t="shared" si="2"/>
        <v>0</v>
      </c>
      <c r="D36" s="216"/>
      <c r="E36" s="216"/>
      <c r="F36" s="217"/>
      <c r="H36" s="55"/>
      <c r="I36" s="55">
        <f>IF(D36&gt;D5,"Er","")</f>
      </c>
      <c r="J36" s="55">
        <f>IF(E36&gt;E5,"Er","")</f>
      </c>
      <c r="K36" s="55">
        <f>IF(F36&gt;F5,"Er","")</f>
      </c>
    </row>
    <row r="37" spans="2:11" ht="15.75">
      <c r="B37" s="212" t="s">
        <v>211</v>
      </c>
      <c r="C37" s="199">
        <f t="shared" si="2"/>
        <v>0</v>
      </c>
      <c r="D37" s="219"/>
      <c r="E37" s="219"/>
      <c r="F37" s="220"/>
      <c r="H37" s="55"/>
      <c r="I37" s="55">
        <f>IF(D37&gt;D5,"Er","")</f>
      </c>
      <c r="J37" s="55">
        <f>IF(E37&gt;E5,"Er","")</f>
      </c>
      <c r="K37" s="55">
        <f>IF(F37&gt;F5,"Er","")</f>
      </c>
    </row>
    <row r="38" spans="2:11" ht="15.75">
      <c r="B38" s="212" t="s">
        <v>212</v>
      </c>
      <c r="C38" s="199">
        <f t="shared" si="2"/>
        <v>0</v>
      </c>
      <c r="D38" s="219"/>
      <c r="E38" s="219"/>
      <c r="F38" s="220"/>
      <c r="H38" s="55"/>
      <c r="I38" s="55">
        <f>IF(D38&gt;D5,"Er","")</f>
      </c>
      <c r="J38" s="55">
        <f>IF(E38&gt;E5,"Er","")</f>
      </c>
      <c r="K38" s="55">
        <f>IF(F38&gt;F5,"Er","")</f>
      </c>
    </row>
    <row r="39" spans="2:11" ht="16.5" thickBot="1">
      <c r="B39" s="213" t="s">
        <v>213</v>
      </c>
      <c r="C39" s="205">
        <f t="shared" si="2"/>
        <v>0</v>
      </c>
      <c r="D39" s="221"/>
      <c r="E39" s="221"/>
      <c r="F39" s="222"/>
      <c r="H39" s="55"/>
      <c r="I39" s="55">
        <f>IF(D39&gt;D5,"Er","")</f>
      </c>
      <c r="J39" s="55">
        <f>IF(E39&gt;E5,"Er","")</f>
      </c>
      <c r="K39" s="55">
        <f>IF(F39&gt;F5,"Er","")</f>
      </c>
    </row>
  </sheetData>
  <sheetProtection password="C129" sheet="1" objects="1" scenarios="1"/>
  <mergeCells count="4">
    <mergeCell ref="B3:B4"/>
    <mergeCell ref="C3:C4"/>
    <mergeCell ref="D3:F3"/>
    <mergeCell ref="B13:F13"/>
  </mergeCells>
  <dataValidations count="3">
    <dataValidation allowBlank="1" showInputMessage="1" showErrorMessage="1" errorTitle="Lçi nhËp d÷ liÖu" error="ChØ nhËp d÷ liÖu kiÓu sè, kh«ng nhËp ch÷." sqref="D21:F21 C26:C39 C14:C24 C5:C12"/>
    <dataValidation allowBlank="1" sqref="C25 D25:F25"/>
    <dataValidation type="whole" allowBlank="1" showErrorMessage="1" errorTitle="Lỗi nhập dữ liệu" error="Chỉ nhập số tối đa 50" sqref="D26:F39 D22:F24 D5:F5 D6:F8 D14:F20 D9:F12">
      <formula1>0</formula1>
      <formula2>50</formula2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L33"/>
  <sheetViews>
    <sheetView showGridLines="0" showZeros="0" workbookViewId="0" topLeftCell="A1">
      <selection activeCell="L12" sqref="L12"/>
    </sheetView>
  </sheetViews>
  <sheetFormatPr defaultColWidth="9" defaultRowHeight="15"/>
  <cols>
    <col min="1" max="1" width="1.59765625" style="1" customWidth="1"/>
    <col min="2" max="2" width="32.69921875" style="1" customWidth="1"/>
    <col min="3" max="3" width="11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3" ht="18.75">
      <c r="B1" s="3" t="s">
        <v>25</v>
      </c>
      <c r="C1" s="3"/>
    </row>
    <row r="2" ht="4.5" customHeight="1" thickBot="1"/>
    <row r="3" spans="2:6" ht="15.75">
      <c r="B3" s="383" t="s">
        <v>26</v>
      </c>
      <c r="C3" s="381" t="s">
        <v>19</v>
      </c>
      <c r="D3" s="378" t="s">
        <v>0</v>
      </c>
      <c r="E3" s="379"/>
      <c r="F3" s="380"/>
    </row>
    <row r="4" spans="2:6" ht="15.75">
      <c r="B4" s="384"/>
      <c r="C4" s="382"/>
      <c r="D4" s="19" t="s">
        <v>27</v>
      </c>
      <c r="E4" s="19" t="s">
        <v>28</v>
      </c>
      <c r="F4" s="20" t="s">
        <v>29</v>
      </c>
    </row>
    <row r="5" spans="2:11" ht="15.75">
      <c r="B5" s="193" t="s">
        <v>30</v>
      </c>
      <c r="C5" s="124">
        <f>SUM(D5:F5)</f>
        <v>1257</v>
      </c>
      <c r="D5" s="120">
        <v>436</v>
      </c>
      <c r="E5" s="120">
        <v>380</v>
      </c>
      <c r="F5" s="191">
        <v>441</v>
      </c>
      <c r="H5" s="5"/>
      <c r="I5" s="5">
        <f>IF(OR(D5&lt;D6,D5&lt;D7,D5&lt;D8),"Er","")</f>
      </c>
      <c r="J5" s="5">
        <f>IF(OR(E5&lt;E6,E5&lt;E7,E5&lt;E8),"Er","")</f>
      </c>
      <c r="K5" s="5">
        <f>IF(OR(F5&lt;F6,F5&lt;F7,F5&lt;F8),"Er","")</f>
      </c>
    </row>
    <row r="6" spans="2:11" ht="15.75">
      <c r="B6" s="182" t="s">
        <v>145</v>
      </c>
      <c r="C6" s="148">
        <f aca="true" t="shared" si="0" ref="C6:C24">SUM(D6:F6)</f>
        <v>783</v>
      </c>
      <c r="D6" s="155">
        <v>283</v>
      </c>
      <c r="E6" s="155">
        <v>223</v>
      </c>
      <c r="F6" s="145">
        <v>277</v>
      </c>
      <c r="H6" s="5"/>
      <c r="I6" s="5">
        <f>IF(OR(D6&gt;D5,D6&lt;D8),"Er","")</f>
      </c>
      <c r="J6" s="5">
        <f>IF(OR(E6&gt;E5,E6&lt;E8),"Er","")</f>
      </c>
      <c r="K6" s="5">
        <f>IF(OR(F6&gt;F5,F6&lt;F8),"Er","")</f>
      </c>
    </row>
    <row r="7" spans="2:11" ht="15.75">
      <c r="B7" s="183" t="s">
        <v>146</v>
      </c>
      <c r="C7" s="134">
        <f t="shared" si="0"/>
        <v>0</v>
      </c>
      <c r="D7" s="106"/>
      <c r="E7" s="106"/>
      <c r="F7" s="108"/>
      <c r="H7" s="5"/>
      <c r="I7" s="5">
        <f>IF(OR(D7&gt;D5,D7&lt;D8),"Er","")</f>
      </c>
      <c r="J7" s="5">
        <f>IF(OR(E7&gt;E5,E7&lt;E8),"Er","")</f>
      </c>
      <c r="K7" s="5">
        <f>IF(OR(F7&gt;F5,F7&lt;F8),"Er","")</f>
      </c>
    </row>
    <row r="8" spans="2:11" ht="15.75">
      <c r="B8" s="184" t="s">
        <v>147</v>
      </c>
      <c r="C8" s="149">
        <f t="shared" si="0"/>
        <v>0</v>
      </c>
      <c r="D8" s="111"/>
      <c r="E8" s="111"/>
      <c r="F8" s="112"/>
      <c r="H8" s="5"/>
      <c r="I8" s="5">
        <f>IF(OR(D8&gt;D5,D8&gt;D6),"Er","")</f>
      </c>
      <c r="J8" s="5">
        <f>IF(OR(E8&gt;E5,E8&gt;E6),"Er","")</f>
      </c>
      <c r="K8" s="5">
        <f>IF(OR(F8&gt;F5,F8&gt;F6),"Er","")</f>
      </c>
    </row>
    <row r="9" spans="2:11" ht="15.75" customHeight="1">
      <c r="B9" s="185" t="s">
        <v>148</v>
      </c>
      <c r="C9" s="133">
        <f t="shared" si="0"/>
        <v>32</v>
      </c>
      <c r="D9" s="115">
        <v>8</v>
      </c>
      <c r="E9" s="115">
        <v>10</v>
      </c>
      <c r="F9" s="116">
        <v>14</v>
      </c>
      <c r="H9" s="5"/>
      <c r="I9" s="55">
        <f>IF(OR(D9&gt;D5,D9&lt;D10,D9&lt;D11,D9&lt;D12,D9&lt;D13,D9&lt;D14,D9&lt;D15,D9&lt;D16),"Er","")</f>
      </c>
      <c r="J9" s="55">
        <f>IF(OR(E9&gt;E5,E9&lt;E10,E9&lt;E11,E9&lt;E12,E9&lt;E13,E9&lt;E14,E9&lt;E15,E9&lt;E16),"Er","")</f>
      </c>
      <c r="K9" s="55">
        <f>IF(OR(F9&gt;F5,F9&lt;F10,F9&lt;F11,F9&lt;F12,F9&lt;F13,F9&lt;F14,F9&lt;F15,F9&lt;F16),"Er","")</f>
      </c>
    </row>
    <row r="10" spans="2:11" ht="15.75">
      <c r="B10" s="186" t="s">
        <v>149</v>
      </c>
      <c r="C10" s="134">
        <f t="shared" si="0"/>
        <v>0</v>
      </c>
      <c r="D10" s="106"/>
      <c r="E10" s="106"/>
      <c r="F10" s="108"/>
      <c r="H10" s="5"/>
      <c r="I10" s="55">
        <f>IF(D10&gt;D9,"Er","")</f>
      </c>
      <c r="J10" s="55">
        <f>IF(E10&gt;E9,"Er","")</f>
      </c>
      <c r="K10" s="55">
        <f>IF(F10&gt;F9,"Er","")</f>
      </c>
    </row>
    <row r="11" spans="2:11" ht="15.75">
      <c r="B11" s="183" t="s">
        <v>100</v>
      </c>
      <c r="C11" s="134">
        <f t="shared" si="0"/>
        <v>0</v>
      </c>
      <c r="D11" s="106"/>
      <c r="E11" s="106"/>
      <c r="F11" s="108"/>
      <c r="H11" s="5"/>
      <c r="I11" s="55">
        <f>IF(D11&gt;D9,"Er","")</f>
      </c>
      <c r="J11" s="55">
        <f>IF(E11&gt;E9,"Er","")</f>
      </c>
      <c r="K11" s="55">
        <f>IF(F11&gt;F9,"Er","")</f>
      </c>
    </row>
    <row r="12" spans="2:11" ht="15.75">
      <c r="B12" s="183" t="s">
        <v>165</v>
      </c>
      <c r="C12" s="134">
        <f t="shared" si="0"/>
        <v>32</v>
      </c>
      <c r="D12" s="106">
        <v>8</v>
      </c>
      <c r="E12" s="106">
        <v>10</v>
      </c>
      <c r="F12" s="108">
        <v>14</v>
      </c>
      <c r="H12" s="5"/>
      <c r="I12" s="55">
        <f>IF(D12&gt;D9,"Er","")</f>
      </c>
      <c r="J12" s="55">
        <f>IF(E12&gt;E9,"Er","")</f>
      </c>
      <c r="K12" s="55">
        <f>IF(F12&gt;F9,"Er","")</f>
      </c>
    </row>
    <row r="13" spans="2:11" ht="15.75">
      <c r="B13" s="183" t="s">
        <v>166</v>
      </c>
      <c r="C13" s="134">
        <f t="shared" si="0"/>
        <v>0</v>
      </c>
      <c r="D13" s="106"/>
      <c r="E13" s="106"/>
      <c r="F13" s="108"/>
      <c r="H13" s="5"/>
      <c r="I13" s="55">
        <f aca="true" t="shared" si="1" ref="I13:K14">IF(D13&gt;D$9,"Er","")</f>
      </c>
      <c r="J13" s="55">
        <f t="shared" si="1"/>
      </c>
      <c r="K13" s="55">
        <f t="shared" si="1"/>
      </c>
    </row>
    <row r="14" spans="2:11" ht="15.75">
      <c r="B14" s="183" t="s">
        <v>167</v>
      </c>
      <c r="C14" s="134">
        <f>SUM(D14:F14)</f>
        <v>0</v>
      </c>
      <c r="D14" s="106"/>
      <c r="E14" s="106"/>
      <c r="F14" s="108"/>
      <c r="H14" s="5"/>
      <c r="I14" s="55">
        <f t="shared" si="1"/>
      </c>
      <c r="J14" s="55">
        <f t="shared" si="1"/>
      </c>
      <c r="K14" s="55">
        <f t="shared" si="1"/>
      </c>
    </row>
    <row r="15" spans="2:11" ht="15.75">
      <c r="B15" s="183" t="s">
        <v>101</v>
      </c>
      <c r="C15" s="134">
        <f t="shared" si="0"/>
        <v>0</v>
      </c>
      <c r="D15" s="111"/>
      <c r="E15" s="111"/>
      <c r="F15" s="112"/>
      <c r="H15" s="5"/>
      <c r="I15" s="55">
        <f>IF(D15&gt;D9,"Er","")</f>
      </c>
      <c r="J15" s="55">
        <f>IF(E15&gt;E9,"Er","")</f>
      </c>
      <c r="K15" s="55">
        <f>IF(F15&gt;F9,"Er","")</f>
      </c>
    </row>
    <row r="16" spans="2:11" ht="15.75">
      <c r="B16" s="187" t="s">
        <v>102</v>
      </c>
      <c r="C16" s="135">
        <f t="shared" si="0"/>
        <v>0</v>
      </c>
      <c r="D16" s="113"/>
      <c r="E16" s="113"/>
      <c r="F16" s="114"/>
      <c r="H16" s="5"/>
      <c r="I16" s="55">
        <f>IF(D16&gt;D9,"Er","")</f>
      </c>
      <c r="J16" s="55">
        <f>IF(E16&gt;E9,"Er","")</f>
      </c>
      <c r="K16" s="55">
        <f>IF(F16&gt;F9,"Er","")</f>
      </c>
    </row>
    <row r="17" spans="2:11" ht="15.75">
      <c r="B17" s="181" t="s">
        <v>58</v>
      </c>
      <c r="C17" s="124">
        <f t="shared" si="0"/>
        <v>0</v>
      </c>
      <c r="D17" s="120"/>
      <c r="E17" s="120"/>
      <c r="F17" s="191"/>
      <c r="H17" s="5"/>
      <c r="I17" s="5"/>
      <c r="J17" s="5"/>
      <c r="K17" s="5"/>
    </row>
    <row r="18" spans="2:11" ht="15.75" customHeight="1">
      <c r="B18" s="181" t="s">
        <v>59</v>
      </c>
      <c r="C18" s="124">
        <f t="shared" si="0"/>
        <v>0</v>
      </c>
      <c r="D18" s="120"/>
      <c r="E18" s="120"/>
      <c r="F18" s="191"/>
      <c r="H18" s="5"/>
      <c r="I18" s="5">
        <f>IF(D18&gt;D5,"Er","")</f>
      </c>
      <c r="J18" s="5">
        <f>IF(E18&gt;E5,"Er","")</f>
      </c>
      <c r="K18" s="5">
        <f>IF(F18&gt;F5,"Er","")</f>
      </c>
    </row>
    <row r="19" spans="2:11" ht="15.75" customHeight="1">
      <c r="B19" s="188" t="s">
        <v>215</v>
      </c>
      <c r="C19" s="124">
        <f t="shared" si="0"/>
        <v>0</v>
      </c>
      <c r="D19" s="122"/>
      <c r="E19" s="122"/>
      <c r="F19" s="192"/>
      <c r="H19" s="5"/>
      <c r="I19" s="5">
        <f>IF(D19&gt;D5,"Er","")</f>
      </c>
      <c r="J19" s="5">
        <f>IF(E19&gt;E5,"Er","")</f>
      </c>
      <c r="K19" s="5">
        <f>IF(F19&gt;F5,"Er","")</f>
      </c>
    </row>
    <row r="20" spans="2:11" ht="48" customHeight="1">
      <c r="B20" s="189" t="s">
        <v>220</v>
      </c>
      <c r="C20" s="124">
        <f t="shared" si="0"/>
        <v>0</v>
      </c>
      <c r="D20" s="122"/>
      <c r="E20" s="122"/>
      <c r="F20" s="192"/>
      <c r="H20" s="5"/>
      <c r="I20" s="5">
        <f>IF(D20&gt;D5,"Er","")</f>
      </c>
      <c r="J20" s="5">
        <f>IF(E20&gt;E5,"Er","")</f>
      </c>
      <c r="K20" s="5">
        <f>IF(F20&gt;F5,"Er","")</f>
      </c>
    </row>
    <row r="21" spans="2:11" ht="15.75" customHeight="1">
      <c r="B21" s="185" t="s">
        <v>214</v>
      </c>
      <c r="C21" s="133">
        <f t="shared" si="0"/>
        <v>2</v>
      </c>
      <c r="D21" s="115"/>
      <c r="E21" s="115">
        <v>2</v>
      </c>
      <c r="F21" s="116"/>
      <c r="H21" s="5"/>
      <c r="I21" s="55">
        <f>IF(OR(D21&lt;D22,D21&lt;D23,D21&lt;D24,D21&lt;D25,D21&lt;D27,D21&lt;D28,D21&lt;D29,D21&lt;D30,D21&lt;D32),"Er","")</f>
      </c>
      <c r="J21" s="55">
        <f>IF(OR(E21&lt;E22,E21&lt;E23,E21&lt;E24,E21&lt;E25,E21&lt;E27,E21&lt;E28,E21&lt;E29,E21&lt;E30,E21&lt;E32),"Er","")</f>
      </c>
      <c r="K21" s="55">
        <f>IF(OR(F21&lt;F22,F21&lt;F23,F21&lt;F24,F21&lt;F25,F21&lt;F27,F21&lt;F28,F21&lt;F29,F21&lt;F30,F21&lt;F32),"Er","")</f>
      </c>
    </row>
    <row r="22" spans="2:11" ht="15.75">
      <c r="B22" s="186" t="s">
        <v>145</v>
      </c>
      <c r="C22" s="134">
        <f t="shared" si="0"/>
        <v>0</v>
      </c>
      <c r="D22" s="106"/>
      <c r="E22" s="106"/>
      <c r="F22" s="108"/>
      <c r="H22" s="5"/>
      <c r="I22" s="55">
        <f>IF(OR(D22&gt;D21,D22&lt;D24),"Er","")</f>
      </c>
      <c r="J22" s="55">
        <f>IF(OR(E22&gt;E21,E22&lt;E24),"Er","")</f>
      </c>
      <c r="K22" s="55">
        <f>IF(OR(F22&gt;F21,F22&lt;F24),"Er","")</f>
      </c>
    </row>
    <row r="23" spans="2:11" ht="15.75">
      <c r="B23" s="183" t="s">
        <v>146</v>
      </c>
      <c r="C23" s="134">
        <f t="shared" si="0"/>
        <v>0</v>
      </c>
      <c r="D23" s="106"/>
      <c r="E23" s="106"/>
      <c r="F23" s="108"/>
      <c r="H23" s="5"/>
      <c r="I23" s="55">
        <f>IF(OR(D23&gt;D21,D23&lt;D24),"Er","")</f>
      </c>
      <c r="J23" s="55">
        <f>IF(OR(E23&gt;E21,E23&lt;E24),"Er","")</f>
      </c>
      <c r="K23" s="55">
        <f>IF(OR(F23&gt;F21,F23&lt;F24),"Er","")</f>
      </c>
    </row>
    <row r="24" spans="2:11" ht="15.75">
      <c r="B24" s="183" t="s">
        <v>147</v>
      </c>
      <c r="C24" s="134">
        <f t="shared" si="0"/>
        <v>0</v>
      </c>
      <c r="D24" s="106"/>
      <c r="E24" s="106"/>
      <c r="F24" s="108"/>
      <c r="H24" s="5"/>
      <c r="I24" s="55">
        <f>IF(OR(D24&gt;D21,D24&gt;D23,D24&gt;D22),"Er","")</f>
      </c>
      <c r="J24" s="55">
        <f>IF(OR(E24&gt;E21,E24&gt;E23,E24&gt;E22),"Er","")</f>
      </c>
      <c r="K24" s="55">
        <f>IF(OR(F24&gt;F21,F24&gt;F23,F24&gt;F22),"Er","")</f>
      </c>
    </row>
    <row r="25" spans="2:11" ht="15.75">
      <c r="B25" s="187" t="s">
        <v>164</v>
      </c>
      <c r="C25" s="135">
        <f>SUM(D25:F25)</f>
        <v>0</v>
      </c>
      <c r="D25" s="113"/>
      <c r="E25" s="113"/>
      <c r="F25" s="114"/>
      <c r="H25" s="5"/>
      <c r="I25" s="55">
        <f>IF(D25&gt;D21,"Er","")</f>
      </c>
      <c r="J25" s="55">
        <f>IF(E25&gt;E21,"Er","")</f>
      </c>
      <c r="K25" s="55">
        <f>IF(F25&gt;F21,"Er","")</f>
      </c>
    </row>
    <row r="26" spans="2:12" ht="15.75">
      <c r="B26" s="194" t="s">
        <v>117</v>
      </c>
      <c r="C26" s="133">
        <f>SUM(D26:F26)</f>
        <v>2</v>
      </c>
      <c r="D26" s="195">
        <f>D21</f>
        <v>0</v>
      </c>
      <c r="E26" s="195">
        <f>E21</f>
        <v>2</v>
      </c>
      <c r="F26" s="196">
        <f>F21</f>
        <v>0</v>
      </c>
      <c r="G26"/>
      <c r="H26" s="5"/>
      <c r="I26" s="55">
        <f>IF(OR(D26&lt;D27,D26&lt;D28,D26&lt;D29,D26&lt;D32),"Er","")</f>
      </c>
      <c r="J26" s="55">
        <f>IF(OR(E26&lt;E27,E26&lt;E28,E26&lt;E29,E26&lt;E32),"Er","")</f>
      </c>
      <c r="K26" s="55">
        <f>IF(OR(F26&lt;F27,F26&lt;F28,F26&lt;F29,F26&lt;F32),"Er","")</f>
      </c>
      <c r="L26" s="4"/>
    </row>
    <row r="27" spans="2:12" ht="15.75">
      <c r="B27" s="182" t="s">
        <v>168</v>
      </c>
      <c r="C27" s="133">
        <f>IF(SUM(D27:F27)&lt;&gt;0,SUM(D27:F27),"")</f>
      </c>
      <c r="D27" s="115"/>
      <c r="E27" s="115"/>
      <c r="F27" s="116"/>
      <c r="G27"/>
      <c r="H27" s="46"/>
      <c r="I27" s="55">
        <f>IF(D27&gt;D21,"Er","")</f>
      </c>
      <c r="J27" s="55">
        <f>IF(E27&gt;E21,"Er","")</f>
      </c>
      <c r="K27" s="55">
        <f>IF(F27&gt;F21,"Er","")</f>
      </c>
      <c r="L27" s="4"/>
    </row>
    <row r="28" spans="2:12" ht="15.75">
      <c r="B28" s="183" t="s">
        <v>141</v>
      </c>
      <c r="C28" s="134">
        <f>IF(SUM(D28:F28)&lt;&gt;0,SUM(D28:F28),"")</f>
      </c>
      <c r="D28" s="106"/>
      <c r="E28" s="106"/>
      <c r="F28" s="108"/>
      <c r="G28"/>
      <c r="H28" s="46"/>
      <c r="I28" s="55">
        <f>IF(D28&gt;D21,"Er","")</f>
      </c>
      <c r="J28" s="55">
        <f>IF(E28&gt;E21,"Er","")</f>
      </c>
      <c r="K28" s="55">
        <f>IF(F28&gt;F21,"Er","")</f>
      </c>
      <c r="L28" s="4"/>
    </row>
    <row r="29" spans="2:12" ht="15.75">
      <c r="B29" s="183" t="s">
        <v>142</v>
      </c>
      <c r="C29" s="134">
        <f>IF(SUM(D29:F29)&lt;&gt;0,SUM(D29:F29),"")</f>
      </c>
      <c r="D29" s="106"/>
      <c r="E29" s="106"/>
      <c r="F29" s="108"/>
      <c r="G29"/>
      <c r="H29" s="46"/>
      <c r="I29" s="55">
        <f>IF(D29&gt;D21,"Er","")</f>
      </c>
      <c r="J29" s="55">
        <f>IF(E29&gt;E21,"Er","")</f>
      </c>
      <c r="K29" s="55">
        <f>IF(F29&gt;F21,"Er","")</f>
      </c>
      <c r="L29" s="4"/>
    </row>
    <row r="30" spans="2:12" ht="15.75">
      <c r="B30" s="183" t="s">
        <v>143</v>
      </c>
      <c r="C30" s="134">
        <f>IF(SUM(D30:F30)&lt;&gt;0,SUM(D30:F30),"")</f>
      </c>
      <c r="D30" s="106"/>
      <c r="E30" s="106"/>
      <c r="F30" s="108"/>
      <c r="G30"/>
      <c r="H30" s="46"/>
      <c r="I30" s="55">
        <f>IF(D30&gt;D21,"Er","")</f>
      </c>
      <c r="J30" s="55">
        <f>IF(E30&gt;E21,"Er","")</f>
      </c>
      <c r="K30" s="55">
        <f>IF(F30&gt;F21,"Er","")</f>
      </c>
      <c r="L30" s="4"/>
    </row>
    <row r="31" spans="2:12" ht="15.75">
      <c r="B31" s="183" t="s">
        <v>216</v>
      </c>
      <c r="C31" s="134">
        <f>SUM(D31:G31)</f>
        <v>0</v>
      </c>
      <c r="D31" s="111"/>
      <c r="E31" s="111"/>
      <c r="F31" s="112"/>
      <c r="G31"/>
      <c r="H31" s="46"/>
      <c r="I31" s="55">
        <f>IF(D31&gt;D21,"Er","")</f>
      </c>
      <c r="J31" s="55">
        <f>IF(E31&gt;E21,"Er","")</f>
      </c>
      <c r="K31" s="55">
        <f>IF(F31&gt;F21,"Er","")</f>
      </c>
      <c r="L31" s="4"/>
    </row>
    <row r="32" spans="2:12" ht="16.5" thickBot="1">
      <c r="B32" s="190" t="s">
        <v>144</v>
      </c>
      <c r="C32" s="136">
        <f>IF(SUM(D32:F32)&lt;&gt;0,SUM(D32:F32),"")</f>
        <v>2</v>
      </c>
      <c r="D32" s="117"/>
      <c r="E32" s="117">
        <v>2</v>
      </c>
      <c r="F32" s="118"/>
      <c r="G32"/>
      <c r="H32" s="46"/>
      <c r="I32" s="55">
        <f>IF(D32&gt;D21,"Er","")</f>
      </c>
      <c r="J32" s="55">
        <f>IF(E32&gt;E21,"Er","")</f>
      </c>
      <c r="K32" s="55">
        <f>IF(F32&gt;F21,"Er","")</f>
      </c>
      <c r="L32" s="4"/>
    </row>
    <row r="33" ht="15.75">
      <c r="B33" s="43" t="s">
        <v>84</v>
      </c>
    </row>
  </sheetData>
  <sheetProtection password="C129" sheet="1" objects="1" scenarios="1"/>
  <mergeCells count="3">
    <mergeCell ref="D3:F3"/>
    <mergeCell ref="C3:C4"/>
    <mergeCell ref="B3:B4"/>
  </mergeCells>
  <dataValidations count="3">
    <dataValidation allowBlank="1" showErrorMessage="1" sqref="D26:F26"/>
    <dataValidation type="whole" allowBlank="1" showErrorMessage="1" errorTitle="Lỗi nhập dữ liệu" error="Chỉ nhập dữ liệu số tối đa 2000" sqref="D27:F32 D5:F8 D9:F25">
      <formula1>0</formula1>
      <formula2>2000</formula2>
    </dataValidation>
    <dataValidation allowBlank="1" showInputMessage="1" showErrorMessage="1" errorTitle="Lçi nhËp d÷ liÖu" error="ChØ nhËp d÷ liÖu kiÓu sè, kh«ng nhËp ch÷." sqref="C5:C32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5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K54"/>
  <sheetViews>
    <sheetView showGridLines="0" showZeros="0" workbookViewId="0" topLeftCell="A1">
      <selection activeCell="K48" sqref="K48"/>
    </sheetView>
  </sheetViews>
  <sheetFormatPr defaultColWidth="9" defaultRowHeight="15"/>
  <cols>
    <col min="1" max="1" width="1.1015625" style="8" customWidth="1"/>
    <col min="2" max="2" width="32.59765625" style="1" customWidth="1"/>
    <col min="3" max="3" width="10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4" ht="18.75">
      <c r="B1" s="56" t="s">
        <v>49</v>
      </c>
      <c r="C1" s="57"/>
      <c r="D1" s="3"/>
    </row>
    <row r="2" ht="4.5" customHeight="1" thickBot="1"/>
    <row r="3" spans="2:6" ht="15.75">
      <c r="B3" s="383" t="s">
        <v>34</v>
      </c>
      <c r="C3" s="385" t="s">
        <v>19</v>
      </c>
      <c r="D3" s="387" t="s">
        <v>0</v>
      </c>
      <c r="E3" s="387"/>
      <c r="F3" s="388"/>
    </row>
    <row r="4" spans="2:6" ht="15.75">
      <c r="B4" s="384"/>
      <c r="C4" s="386"/>
      <c r="D4" s="19" t="s">
        <v>27</v>
      </c>
      <c r="E4" s="19" t="s">
        <v>28</v>
      </c>
      <c r="F4" s="20" t="s">
        <v>29</v>
      </c>
    </row>
    <row r="5" spans="2:11" ht="15.75">
      <c r="B5" s="172" t="s">
        <v>60</v>
      </c>
      <c r="C5" s="133">
        <f aca="true" t="shared" si="0" ref="C5:C42">SUM(D5:F5)</f>
        <v>1257</v>
      </c>
      <c r="D5" s="128">
        <f>SUM(D6,D10,D14,D18)</f>
        <v>436</v>
      </c>
      <c r="E5" s="128">
        <f>SUM(E6,E10,E14,E18)</f>
        <v>380</v>
      </c>
      <c r="F5" s="130">
        <f>SUM(F6,F10,F14,F18)</f>
        <v>441</v>
      </c>
      <c r="H5" s="5"/>
      <c r="I5" s="5"/>
      <c r="J5" s="5"/>
      <c r="K5" s="5"/>
    </row>
    <row r="6" spans="2:11" ht="15.75">
      <c r="B6" s="164" t="s">
        <v>150</v>
      </c>
      <c r="C6" s="133">
        <f t="shared" si="0"/>
        <v>1176</v>
      </c>
      <c r="D6" s="153">
        <v>403</v>
      </c>
      <c r="E6" s="115">
        <v>338</v>
      </c>
      <c r="F6" s="116">
        <v>435</v>
      </c>
      <c r="H6" s="5"/>
      <c r="I6" s="5">
        <f>IF(OR(D6&lt;D7,D6&lt;D8,D6&lt;D9),"Er","")</f>
      </c>
      <c r="J6" s="5">
        <f>IF(OR(E6&lt;E7,E6&lt;E8,E6&lt;E9),"Er","")</f>
      </c>
      <c r="K6" s="5">
        <f>IF(OR(F6&lt;F7,F6&lt;F8,F6&lt;F9),"Er","")</f>
      </c>
    </row>
    <row r="7" spans="2:11" ht="15.75">
      <c r="B7" s="165" t="s">
        <v>145</v>
      </c>
      <c r="C7" s="134">
        <f t="shared" si="0"/>
        <v>783</v>
      </c>
      <c r="D7" s="154">
        <v>283</v>
      </c>
      <c r="E7" s="155">
        <v>223</v>
      </c>
      <c r="F7" s="145">
        <v>277</v>
      </c>
      <c r="H7" s="5"/>
      <c r="I7" s="5">
        <f>IF(OR(D7&gt;D6,D7&lt;D9),"Er","")</f>
      </c>
      <c r="J7" s="5">
        <f>IF(OR(E7&gt;E6,E7&lt;E9),"Er","")</f>
      </c>
      <c r="K7" s="5">
        <f>IF(OR(F7&gt;F6,F7&lt;F9),"Er","")</f>
      </c>
    </row>
    <row r="8" spans="2:11" ht="15.75">
      <c r="B8" s="166" t="s">
        <v>146</v>
      </c>
      <c r="C8" s="134">
        <f t="shared" si="0"/>
        <v>0</v>
      </c>
      <c r="D8" s="154"/>
      <c r="E8" s="155"/>
      <c r="F8" s="145"/>
      <c r="H8" s="5"/>
      <c r="I8" s="5">
        <f>IF(OR(D8&gt;D6,D8&lt;D9),"Er","")</f>
      </c>
      <c r="J8" s="5">
        <f>IF(OR(E8&gt;E6,E8&lt;E9),"Er","")</f>
      </c>
      <c r="K8" s="5">
        <f>IF(OR(F8&gt;F6,F8&lt;F9),"Er","")</f>
      </c>
    </row>
    <row r="9" spans="2:11" ht="15.75">
      <c r="B9" s="167" t="s">
        <v>147</v>
      </c>
      <c r="C9" s="135">
        <f t="shared" si="0"/>
        <v>0</v>
      </c>
      <c r="D9" s="156"/>
      <c r="E9" s="157"/>
      <c r="F9" s="158"/>
      <c r="H9" s="5"/>
      <c r="I9" s="5">
        <f>IF(OR(D9&gt;D7,D9&gt;D8),"Er","")</f>
      </c>
      <c r="J9" s="5">
        <f>IF(OR(E9&gt;E7,E9&gt;E8),"Er","")</f>
      </c>
      <c r="K9" s="5">
        <f>IF(OR(F9&gt;F7,F9&gt;F8),"Er","")</f>
      </c>
    </row>
    <row r="10" spans="2:11" ht="15.75">
      <c r="B10" s="168" t="s">
        <v>91</v>
      </c>
      <c r="C10" s="133">
        <f t="shared" si="0"/>
        <v>76</v>
      </c>
      <c r="D10" s="153">
        <v>31</v>
      </c>
      <c r="E10" s="115">
        <v>39</v>
      </c>
      <c r="F10" s="116">
        <v>6</v>
      </c>
      <c r="H10" s="5"/>
      <c r="I10" s="5">
        <f>IF(OR(D10&lt;D11,D10&lt;D12,D10&lt;D13),"Er","")</f>
      </c>
      <c r="J10" s="5">
        <f>IF(OR(E10&lt;E11,E10&lt;E12,E10&lt;E13),"Er","")</f>
      </c>
      <c r="K10" s="5">
        <f>IF(OR(F10&lt;F11,F10&lt;F12,F10&lt;F13),"Er","")</f>
      </c>
    </row>
    <row r="11" spans="2:11" ht="15.75">
      <c r="B11" s="165" t="s">
        <v>145</v>
      </c>
      <c r="C11" s="134">
        <f t="shared" si="0"/>
        <v>0</v>
      </c>
      <c r="D11" s="159"/>
      <c r="E11" s="106"/>
      <c r="F11" s="108"/>
      <c r="H11" s="5"/>
      <c r="I11" s="5">
        <f>IF(OR(D11&gt;D10,D11&lt;D13),"Er","")</f>
      </c>
      <c r="J11" s="5">
        <f>IF(OR(E11&gt;E10,E11&lt;E13),"Er","")</f>
      </c>
      <c r="K11" s="5">
        <f>IF(OR(F11&gt;F10,F11&lt;F13),"Er","")</f>
      </c>
    </row>
    <row r="12" spans="2:11" ht="15.75">
      <c r="B12" s="166" t="s">
        <v>146</v>
      </c>
      <c r="C12" s="134">
        <f t="shared" si="0"/>
        <v>0</v>
      </c>
      <c r="D12" s="159"/>
      <c r="E12" s="106"/>
      <c r="F12" s="108"/>
      <c r="H12" s="5"/>
      <c r="I12" s="5">
        <f>IF(OR(D12&gt;D10,D12&lt;D13),"Er","")</f>
      </c>
      <c r="J12" s="5">
        <f>IF(OR(E12&gt;E10,E12&lt;E13),"Er","")</f>
      </c>
      <c r="K12" s="5">
        <f>IF(OR(F12&gt;F10,F12&lt;F13),"Er","")</f>
      </c>
    </row>
    <row r="13" spans="2:11" ht="15.75">
      <c r="B13" s="167" t="s">
        <v>147</v>
      </c>
      <c r="C13" s="135">
        <f t="shared" si="0"/>
        <v>0</v>
      </c>
      <c r="D13" s="160"/>
      <c r="E13" s="113"/>
      <c r="F13" s="114"/>
      <c r="H13" s="5"/>
      <c r="I13" s="5">
        <f>IF(OR(D13&gt;D11,D13&gt;D12),"Er","")</f>
      </c>
      <c r="J13" s="5">
        <f>IF(OR(E13&gt;E11,E13&gt;E12),"Er","")</f>
      </c>
      <c r="K13" s="5">
        <f>IF(OR(F13&gt;F11,F13&gt;F12),"Er","")</f>
      </c>
    </row>
    <row r="14" spans="2:11" ht="15.75">
      <c r="B14" s="168" t="s">
        <v>92</v>
      </c>
      <c r="C14" s="133">
        <f t="shared" si="0"/>
        <v>5</v>
      </c>
      <c r="D14" s="153">
        <v>2</v>
      </c>
      <c r="E14" s="115">
        <v>3</v>
      </c>
      <c r="F14" s="116"/>
      <c r="H14" s="5"/>
      <c r="I14" s="5">
        <f>IF(OR(D14&lt;D15,D14&lt;D16,D14&lt;D17),"Er","")</f>
      </c>
      <c r="J14" s="5">
        <f>IF(OR(E14&lt;E15,E14&lt;E16,E14&lt;E17),"Er","")</f>
      </c>
      <c r="K14" s="5">
        <f>IF(OR(F14&lt;F15,F14&lt;F16,F14&lt;F17),"Er","")</f>
      </c>
    </row>
    <row r="15" spans="2:11" ht="15.75">
      <c r="B15" s="165" t="s">
        <v>145</v>
      </c>
      <c r="C15" s="134">
        <f t="shared" si="0"/>
        <v>0</v>
      </c>
      <c r="D15" s="159"/>
      <c r="E15" s="106"/>
      <c r="F15" s="108"/>
      <c r="H15" s="5"/>
      <c r="I15" s="5">
        <f>IF(OR(D15&gt;D14,D15&lt;D17),"Er","")</f>
      </c>
      <c r="J15" s="5">
        <f>IF(OR(E15&gt;E14,E15&lt;E17),"Er","")</f>
      </c>
      <c r="K15" s="5">
        <f>IF(OR(F15&gt;F14,F15&lt;F17),"Er","")</f>
      </c>
    </row>
    <row r="16" spans="2:11" ht="15.75">
      <c r="B16" s="166" t="s">
        <v>146</v>
      </c>
      <c r="C16" s="134">
        <f t="shared" si="0"/>
        <v>0</v>
      </c>
      <c r="D16" s="159"/>
      <c r="E16" s="106"/>
      <c r="F16" s="108"/>
      <c r="H16" s="5"/>
      <c r="I16" s="5">
        <f>IF(OR(D16&gt;D14,D16&lt;D17),"Er","")</f>
      </c>
      <c r="J16" s="5">
        <f>IF(OR(E16&gt;E14,E16&lt;E17),"Er","")</f>
      </c>
      <c r="K16" s="5">
        <f>IF(OR(F16&gt;F14,F16&lt;F17),"Er","")</f>
      </c>
    </row>
    <row r="17" spans="2:11" ht="15.75">
      <c r="B17" s="167" t="s">
        <v>147</v>
      </c>
      <c r="C17" s="135">
        <f t="shared" si="0"/>
        <v>0</v>
      </c>
      <c r="D17" s="160"/>
      <c r="E17" s="113"/>
      <c r="F17" s="114"/>
      <c r="H17" s="5"/>
      <c r="I17" s="5">
        <f>IF(OR(D17&gt;D15,D17&gt;D16),"Er","")</f>
      </c>
      <c r="J17" s="5">
        <f>IF(OR(E17&gt;E15,E17&gt;E16),"Er","")</f>
      </c>
      <c r="K17" s="5">
        <f>IF(OR(F17&gt;F15,F17&gt;F16),"Er","")</f>
      </c>
    </row>
    <row r="18" spans="2:11" ht="15.75">
      <c r="B18" s="168" t="s">
        <v>151</v>
      </c>
      <c r="C18" s="133">
        <f t="shared" si="0"/>
        <v>0</v>
      </c>
      <c r="D18" s="153"/>
      <c r="E18" s="115"/>
      <c r="F18" s="116"/>
      <c r="H18" s="5"/>
      <c r="I18" s="5">
        <f>IF(OR(D18&lt;D19,D18&lt;D20,D18&lt;D21),"Er","")</f>
      </c>
      <c r="J18" s="5">
        <f>IF(OR(E18&lt;E19,E18&lt;E20,E18&lt;E21),"Er","")</f>
      </c>
      <c r="K18" s="5">
        <f>IF(OR(F18&lt;F19,F18&lt;F20,F18&lt;F21),"Er","")</f>
      </c>
    </row>
    <row r="19" spans="2:11" ht="15.75">
      <c r="B19" s="165" t="s">
        <v>145</v>
      </c>
      <c r="C19" s="134">
        <f t="shared" si="0"/>
        <v>0</v>
      </c>
      <c r="D19" s="159"/>
      <c r="E19" s="106"/>
      <c r="F19" s="108"/>
      <c r="H19" s="5"/>
      <c r="I19" s="5">
        <f>IF(OR(D19&gt;D18,D19&lt;D21),"Er","")</f>
      </c>
      <c r="J19" s="5">
        <f>IF(OR(E19&gt;E18,E19&lt;E21),"Er","")</f>
      </c>
      <c r="K19" s="5">
        <f>IF(OR(F19&gt;F18,F19&lt;F21),"Er","")</f>
      </c>
    </row>
    <row r="20" spans="2:11" ht="15.75">
      <c r="B20" s="166" t="s">
        <v>146</v>
      </c>
      <c r="C20" s="134">
        <f t="shared" si="0"/>
        <v>0</v>
      </c>
      <c r="D20" s="159"/>
      <c r="E20" s="106"/>
      <c r="F20" s="108"/>
      <c r="H20" s="5"/>
      <c r="I20" s="5">
        <f>IF(OR(D20&gt;D18,D20&lt;D21),"Er","")</f>
      </c>
      <c r="J20" s="5">
        <f>IF(OR(E20&gt;E18,E20&lt;E21),"Er","")</f>
      </c>
      <c r="K20" s="5">
        <f>IF(OR(F20&gt;F18,F20&lt;F21),"Er","")</f>
      </c>
    </row>
    <row r="21" spans="2:11" ht="15.75">
      <c r="B21" s="167" t="s">
        <v>147</v>
      </c>
      <c r="C21" s="135">
        <f t="shared" si="0"/>
        <v>0</v>
      </c>
      <c r="D21" s="160"/>
      <c r="E21" s="113"/>
      <c r="F21" s="114"/>
      <c r="H21" s="5"/>
      <c r="I21" s="5">
        <f>IF(OR(D21&gt;D19,D21&gt;D20),"Er","")</f>
      </c>
      <c r="J21" s="5">
        <f>IF(OR(E21&gt;E19,E21&gt;E20),"Er","")</f>
      </c>
      <c r="K21" s="5">
        <f>IF(OR(F21&gt;F19,F21&gt;F20),"Er","")</f>
      </c>
    </row>
    <row r="22" spans="2:11" ht="15.75">
      <c r="B22" s="172" t="s">
        <v>61</v>
      </c>
      <c r="C22" s="133">
        <f t="shared" si="0"/>
        <v>1257</v>
      </c>
      <c r="D22" s="128">
        <f>SUM(D23,D27,D31,D35,D39)</f>
        <v>436</v>
      </c>
      <c r="E22" s="128">
        <f>SUM(E23,E27,E31,E35,E39)</f>
        <v>380</v>
      </c>
      <c r="F22" s="130">
        <f>SUM(F23,F27,F31,F35,F39)</f>
        <v>441</v>
      </c>
      <c r="G22" s="1">
        <f>SUM(G23,G27,G31,G35,G39)</f>
        <v>0</v>
      </c>
      <c r="H22" s="5"/>
      <c r="I22" s="5"/>
      <c r="J22" s="5"/>
      <c r="K22" s="5"/>
    </row>
    <row r="23" spans="2:11" ht="15.75">
      <c r="B23" s="164" t="s">
        <v>152</v>
      </c>
      <c r="C23" s="133">
        <f t="shared" si="0"/>
        <v>292</v>
      </c>
      <c r="D23" s="153">
        <v>88</v>
      </c>
      <c r="E23" s="115">
        <v>68</v>
      </c>
      <c r="F23" s="116">
        <v>136</v>
      </c>
      <c r="H23" s="5"/>
      <c r="I23" s="5">
        <f>IF(OR(D23&lt;D24,D23&lt;D25,D23&lt;D26),"Er","")</f>
      </c>
      <c r="J23" s="5">
        <f>IF(OR(E23&lt;E24,E23&lt;E25,E23&lt;E26),"Er","")</f>
      </c>
      <c r="K23" s="5">
        <f>IF(OR(F23&lt;F24,F23&lt;F25,F23&lt;F26),"Er","")</f>
      </c>
    </row>
    <row r="24" spans="2:11" ht="15.75">
      <c r="B24" s="165" t="s">
        <v>145</v>
      </c>
      <c r="C24" s="134">
        <f t="shared" si="0"/>
        <v>178</v>
      </c>
      <c r="D24" s="154">
        <v>52</v>
      </c>
      <c r="E24" s="155">
        <v>41</v>
      </c>
      <c r="F24" s="145">
        <v>85</v>
      </c>
      <c r="H24" s="5"/>
      <c r="I24" s="5">
        <f>IF(OR(D24&gt;D23,D24&lt;D26),"Er","")</f>
      </c>
      <c r="J24" s="5">
        <f>IF(OR(E24&gt;E23,E24&lt;E26),"Er","")</f>
      </c>
      <c r="K24" s="5">
        <f>IF(OR(F24&gt;F23,F24&lt;F26),"Er","")</f>
      </c>
    </row>
    <row r="25" spans="2:11" ht="15.75">
      <c r="B25" s="166" t="s">
        <v>146</v>
      </c>
      <c r="C25" s="134">
        <f t="shared" si="0"/>
        <v>0</v>
      </c>
      <c r="D25" s="154"/>
      <c r="E25" s="155"/>
      <c r="F25" s="145"/>
      <c r="H25" s="5"/>
      <c r="I25" s="5">
        <f>IF(OR(D25&gt;D23,D25&lt;D26),"Er","")</f>
      </c>
      <c r="J25" s="5">
        <f>IF(OR(E25&gt;E23,E25&lt;E26),"Er","")</f>
      </c>
      <c r="K25" s="5">
        <f>IF(OR(F25&gt;F23,F25&lt;F26),"Er","")</f>
      </c>
    </row>
    <row r="26" spans="2:11" ht="15.75">
      <c r="B26" s="167" t="s">
        <v>147</v>
      </c>
      <c r="C26" s="135">
        <f t="shared" si="0"/>
        <v>0</v>
      </c>
      <c r="D26" s="156"/>
      <c r="E26" s="157"/>
      <c r="F26" s="158"/>
      <c r="H26" s="5"/>
      <c r="I26" s="5">
        <f>IF(OR(D26&gt;D24,D26&gt;D25),"Er","")</f>
      </c>
      <c r="J26" s="5">
        <f>IF(OR(E26&gt;E24,E26&gt;E25),"Er","")</f>
      </c>
      <c r="K26" s="5">
        <f>IF(OR(F26&gt;F24,F26&gt;F25),"Er","")</f>
      </c>
    </row>
    <row r="27" spans="2:11" ht="15.75">
      <c r="B27" s="168" t="s">
        <v>91</v>
      </c>
      <c r="C27" s="148">
        <f t="shared" si="0"/>
        <v>638</v>
      </c>
      <c r="D27" s="153">
        <v>208</v>
      </c>
      <c r="E27" s="115">
        <v>196</v>
      </c>
      <c r="F27" s="116">
        <v>234</v>
      </c>
      <c r="H27" s="5"/>
      <c r="I27" s="5">
        <f>IF(OR(D27&lt;D28,D27&lt;D29,D27&lt;D30),"Er","")</f>
      </c>
      <c r="J27" s="5">
        <f>IF(OR(E27&lt;E28,E27&lt;E29,E27&lt;E30),"Er","")</f>
      </c>
      <c r="K27" s="5">
        <f>IF(OR(F27&lt;F28,F27&lt;F29,F27&lt;F30),"Er","")</f>
      </c>
    </row>
    <row r="28" spans="2:11" ht="15.75">
      <c r="B28" s="165" t="s">
        <v>145</v>
      </c>
      <c r="C28" s="134">
        <f t="shared" si="0"/>
        <v>381</v>
      </c>
      <c r="D28" s="159">
        <v>119</v>
      </c>
      <c r="E28" s="106">
        <v>112</v>
      </c>
      <c r="F28" s="108">
        <v>150</v>
      </c>
      <c r="H28" s="5"/>
      <c r="I28" s="5">
        <f>IF(OR(D28&gt;D27,D28&lt;D30),"Er","")</f>
      </c>
      <c r="J28" s="5">
        <f>IF(OR(E28&gt;E27,E28&lt;E30),"Er","")</f>
      </c>
      <c r="K28" s="5">
        <f>IF(OR(F28&gt;F27,F28&lt;F30),"Er","")</f>
      </c>
    </row>
    <row r="29" spans="2:11" ht="15.75">
      <c r="B29" s="166" t="s">
        <v>146</v>
      </c>
      <c r="C29" s="134">
        <f t="shared" si="0"/>
        <v>0</v>
      </c>
      <c r="D29" s="159"/>
      <c r="E29" s="106"/>
      <c r="F29" s="108"/>
      <c r="H29" s="5"/>
      <c r="I29" s="5">
        <f>IF(OR(D29&gt;D27,D29&lt;D30),"Er","")</f>
      </c>
      <c r="J29" s="5">
        <f>IF(OR(E29&gt;E27,E29&lt;E30),"Er","")</f>
      </c>
      <c r="K29" s="5">
        <f>IF(OR(F29&gt;F27,F29&lt;F30),"Er","")</f>
      </c>
    </row>
    <row r="30" spans="2:11" ht="15.75">
      <c r="B30" s="167" t="s">
        <v>147</v>
      </c>
      <c r="C30" s="135">
        <f t="shared" si="0"/>
        <v>0</v>
      </c>
      <c r="D30" s="160"/>
      <c r="E30" s="113"/>
      <c r="F30" s="114"/>
      <c r="H30" s="5"/>
      <c r="I30" s="5">
        <f>IF(OR(D30&gt;D28,D30&gt;D29),"Er","")</f>
      </c>
      <c r="J30" s="5">
        <f>IF(OR(E30&gt;E28,E30&gt;E29),"Er","")</f>
      </c>
      <c r="K30" s="5">
        <f>IF(OR(F30&gt;F28,F30&gt;F29),"Er","")</f>
      </c>
    </row>
    <row r="31" spans="2:11" ht="15.75">
      <c r="B31" s="168" t="s">
        <v>92</v>
      </c>
      <c r="C31" s="133">
        <f t="shared" si="0"/>
        <v>309</v>
      </c>
      <c r="D31" s="153">
        <v>135</v>
      </c>
      <c r="E31" s="115">
        <v>107</v>
      </c>
      <c r="F31" s="116">
        <v>67</v>
      </c>
      <c r="H31" s="5"/>
      <c r="I31" s="5">
        <f>IF(OR(D31&lt;D32,D31&lt;D33,D31&lt;D34),"Er","")</f>
      </c>
      <c r="J31" s="5">
        <f>IF(OR(E31&lt;E32,E31&lt;E33,E31&lt;E34),"Er","")</f>
      </c>
      <c r="K31" s="5">
        <f>IF(OR(F31&lt;F32,F31&lt;F33,F31&lt;F34),"Er","")</f>
      </c>
    </row>
    <row r="32" spans="2:11" ht="15.75">
      <c r="B32" s="165" t="s">
        <v>145</v>
      </c>
      <c r="C32" s="134">
        <f t="shared" si="0"/>
        <v>141</v>
      </c>
      <c r="D32" s="159">
        <v>62</v>
      </c>
      <c r="E32" s="106">
        <v>48</v>
      </c>
      <c r="F32" s="108">
        <v>31</v>
      </c>
      <c r="H32" s="5"/>
      <c r="I32" s="5">
        <f>IF(OR(D32&gt;D31,D32&lt;D34),"Er","")</f>
      </c>
      <c r="J32" s="5">
        <f>IF(OR(E32&gt;E31,E32&lt;E34),"Er","")</f>
      </c>
      <c r="K32" s="5">
        <f>IF(OR(F32&gt;F31,F32&lt;F34),"Er","")</f>
      </c>
    </row>
    <row r="33" spans="2:11" ht="15.75">
      <c r="B33" s="166" t="s">
        <v>146</v>
      </c>
      <c r="C33" s="134">
        <f t="shared" si="0"/>
        <v>0</v>
      </c>
      <c r="D33" s="159"/>
      <c r="E33" s="106"/>
      <c r="F33" s="108"/>
      <c r="H33" s="5"/>
      <c r="I33" s="5">
        <f>IF(OR(D33&gt;D31,D33&lt;D34),"Er","")</f>
      </c>
      <c r="J33" s="5">
        <f>IF(OR(E33&gt;E31,E33&lt;E34),"Er","")</f>
      </c>
      <c r="K33" s="5">
        <f>IF(OR(F33&gt;F31,F33&lt;F34),"Er","")</f>
      </c>
    </row>
    <row r="34" spans="2:11" ht="15.75">
      <c r="B34" s="167" t="s">
        <v>147</v>
      </c>
      <c r="C34" s="135">
        <f t="shared" si="0"/>
        <v>0</v>
      </c>
      <c r="D34" s="160"/>
      <c r="E34" s="113"/>
      <c r="F34" s="114"/>
      <c r="H34" s="5"/>
      <c r="I34" s="5">
        <f>IF(OR(D34&gt;D32,D34&gt;D33),"Er","")</f>
      </c>
      <c r="J34" s="5">
        <f>IF(OR(E34&gt;E32,E34&gt;E33),"Er","")</f>
      </c>
      <c r="K34" s="5">
        <f>IF(OR(F34&gt;F32,F34&gt;F33),"Er","")</f>
      </c>
    </row>
    <row r="35" spans="2:11" ht="15.75">
      <c r="B35" s="168" t="s">
        <v>151</v>
      </c>
      <c r="C35" s="133">
        <f t="shared" si="0"/>
        <v>18</v>
      </c>
      <c r="D35" s="153">
        <v>5</v>
      </c>
      <c r="E35" s="115">
        <v>9</v>
      </c>
      <c r="F35" s="116">
        <v>4</v>
      </c>
      <c r="H35" s="5"/>
      <c r="I35" s="5">
        <f>IF(OR(D35&lt;D36,D35&lt;D37,D35&lt;D38),"Er","")</f>
      </c>
      <c r="J35" s="5">
        <f>IF(OR(E35&lt;E36,E35&lt;E37,E35&lt;E38),"Er","")</f>
      </c>
      <c r="K35" s="5">
        <f>IF(OR(F35&lt;F36,F35&lt;F37,F35&lt;F38),"Er","")</f>
      </c>
    </row>
    <row r="36" spans="2:11" ht="15.75">
      <c r="B36" s="165" t="s">
        <v>145</v>
      </c>
      <c r="C36" s="134">
        <f t="shared" si="0"/>
        <v>0</v>
      </c>
      <c r="D36" s="159"/>
      <c r="E36" s="106"/>
      <c r="F36" s="108"/>
      <c r="H36" s="5"/>
      <c r="I36" s="5">
        <f>IF(OR(D36&gt;D35,D36&lt;D38),"Er","")</f>
      </c>
      <c r="J36" s="5">
        <f>IF(OR(E36&gt;E35,E36&lt;E38),"Er","")</f>
      </c>
      <c r="K36" s="5">
        <f>IF(OR(F36&gt;F35,F36&lt;F38),"Er","")</f>
      </c>
    </row>
    <row r="37" spans="2:11" ht="15.75">
      <c r="B37" s="166" t="s">
        <v>146</v>
      </c>
      <c r="C37" s="134">
        <f t="shared" si="0"/>
        <v>0</v>
      </c>
      <c r="D37" s="159"/>
      <c r="E37" s="106"/>
      <c r="F37" s="108"/>
      <c r="H37" s="5"/>
      <c r="I37" s="5">
        <f>IF(OR(D37&gt;D35,D37&lt;D38),"Er","")</f>
      </c>
      <c r="J37" s="5">
        <f>IF(OR(E37&gt;E35,E37&lt;E38),"Er","")</f>
      </c>
      <c r="K37" s="5">
        <f>IF(OR(F37&gt;F35,F37&lt;F38),"Er","")</f>
      </c>
    </row>
    <row r="38" spans="2:11" ht="15.75">
      <c r="B38" s="167" t="s">
        <v>147</v>
      </c>
      <c r="C38" s="135">
        <f t="shared" si="0"/>
        <v>0</v>
      </c>
      <c r="D38" s="160"/>
      <c r="E38" s="113"/>
      <c r="F38" s="114"/>
      <c r="H38" s="5"/>
      <c r="I38" s="5">
        <f>IF(OR(D38&gt;D36,D38&gt;D37),"Er","")</f>
      </c>
      <c r="J38" s="5">
        <f>IF(OR(E38&gt;E36,E38&gt;E37),"Er","")</f>
      </c>
      <c r="K38" s="5">
        <f>IF(OR(F38&gt;F36,F38&gt;F37),"Er","")</f>
      </c>
    </row>
    <row r="39" spans="2:11" ht="15.75">
      <c r="B39" s="168" t="s">
        <v>93</v>
      </c>
      <c r="C39" s="133">
        <f t="shared" si="0"/>
        <v>0</v>
      </c>
      <c r="D39" s="153"/>
      <c r="E39" s="115"/>
      <c r="F39" s="116"/>
      <c r="H39" s="5"/>
      <c r="I39" s="5">
        <f>IF(OR(D39&lt;D40,D39&lt;D41,D39&lt;D42),"Er","")</f>
      </c>
      <c r="J39" s="5">
        <f>IF(OR(E39&lt;E40,E39&lt;E41,E39&lt;E42),"Er","")</f>
      </c>
      <c r="K39" s="5">
        <f>IF(OR(F39&lt;F40,F39&lt;F41,F39&lt;F42),"Er","")</f>
      </c>
    </row>
    <row r="40" spans="2:11" ht="15.75">
      <c r="B40" s="165" t="s">
        <v>145</v>
      </c>
      <c r="C40" s="134">
        <f t="shared" si="0"/>
        <v>0</v>
      </c>
      <c r="D40" s="161"/>
      <c r="E40" s="111"/>
      <c r="F40" s="112"/>
      <c r="H40" s="5"/>
      <c r="I40" s="5">
        <f>IF(OR(D40&gt;D39,D40&lt;D42),"Er","")</f>
      </c>
      <c r="J40" s="5">
        <f>IF(OR(E40&gt;E39,E40&lt;E42),"Er","")</f>
      </c>
      <c r="K40" s="5">
        <f>IF(OR(F40&gt;F39,F40&lt;F42),"Er","")</f>
      </c>
    </row>
    <row r="41" spans="2:11" ht="15.75">
      <c r="B41" s="166" t="s">
        <v>146</v>
      </c>
      <c r="C41" s="134">
        <f t="shared" si="0"/>
        <v>0</v>
      </c>
      <c r="D41" s="161"/>
      <c r="E41" s="111"/>
      <c r="F41" s="112"/>
      <c r="H41" s="5"/>
      <c r="I41" s="5">
        <f>IF(OR(D41&gt;D39,D41&lt;D42),"Er","")</f>
      </c>
      <c r="J41" s="5">
        <f>IF(OR(E41&gt;E39,E41&lt;E42),"Er","")</f>
      </c>
      <c r="K41" s="5">
        <f>IF(OR(F41&gt;F39,F41&lt;F42),"Er","")</f>
      </c>
    </row>
    <row r="42" spans="2:11" ht="15.75">
      <c r="B42" s="169" t="s">
        <v>147</v>
      </c>
      <c r="C42" s="135">
        <f t="shared" si="0"/>
        <v>0</v>
      </c>
      <c r="D42" s="160"/>
      <c r="E42" s="111"/>
      <c r="F42" s="112"/>
      <c r="H42" s="5"/>
      <c r="I42" s="5">
        <f>IF(OR(D42&gt;D40,D42&gt;D41),"Er","")</f>
      </c>
      <c r="J42" s="5">
        <f>IF(OR(E42&gt;E40,E42&gt;E41),"Er","")</f>
      </c>
      <c r="K42" s="5">
        <f>IF(OR(F42&gt;F40,F42&gt;F41),"Er","")</f>
      </c>
    </row>
    <row r="43" spans="2:11" ht="15.75">
      <c r="B43" s="173" t="s">
        <v>226</v>
      </c>
      <c r="C43" s="171">
        <f>SUM(D43:F43)</f>
        <v>0</v>
      </c>
      <c r="D43" s="119"/>
      <c r="E43" s="119"/>
      <c r="F43" s="231"/>
      <c r="H43" s="5">
        <f>IF(C43&gt;HocSinh_THPT!C5,"Er","")</f>
      </c>
      <c r="I43" s="5">
        <f>IF(D43&gt;HocSinh_THPT!D5,"Er","")</f>
      </c>
      <c r="J43" s="5">
        <f>IF(E43&gt;HocSinh_THPT!E5,"Er","")</f>
      </c>
      <c r="K43" s="5">
        <f>IF(F43&gt;HocSinh_THPT!F5,"Er","")</f>
      </c>
    </row>
    <row r="44" spans="2:11" ht="15.75">
      <c r="B44" s="170" t="s">
        <v>145</v>
      </c>
      <c r="C44" s="133">
        <f>SUM(D44:F44)</f>
        <v>0</v>
      </c>
      <c r="D44" s="162"/>
      <c r="E44" s="163"/>
      <c r="F44" s="116"/>
      <c r="H44" s="5"/>
      <c r="I44" s="5">
        <f>IF(OR(D44&gt;D43,D44&lt;D46),"Er","")</f>
      </c>
      <c r="J44" s="5">
        <f>IF(OR(E44&gt;E43,E44&lt;E46),"Er","")</f>
      </c>
      <c r="K44" s="5">
        <f>IF(OR(F44&gt;F43,F44&lt;F46),"Er","")</f>
      </c>
    </row>
    <row r="45" spans="2:11" ht="15.75">
      <c r="B45" s="166" t="s">
        <v>146</v>
      </c>
      <c r="C45" s="134">
        <f>SUM(D45:F45)</f>
        <v>0</v>
      </c>
      <c r="D45" s="161"/>
      <c r="E45" s="111"/>
      <c r="F45" s="112"/>
      <c r="H45" s="5"/>
      <c r="I45" s="5">
        <f>IF(OR(D45&gt;D43,D45&lt;D46),"Er","")</f>
      </c>
      <c r="J45" s="5">
        <f>IF(OR(E45&gt;E43,E45&lt;E46),"Er","")</f>
      </c>
      <c r="K45" s="5">
        <f>IF(OR(F45&gt;F43,F45&lt;F46),"Er","")</f>
      </c>
    </row>
    <row r="46" spans="2:11" ht="16.5" thickBot="1">
      <c r="B46" s="169" t="s">
        <v>147</v>
      </c>
      <c r="C46" s="136">
        <f>SUM(D46:F46)</f>
        <v>0</v>
      </c>
      <c r="D46" s="160"/>
      <c r="E46" s="111"/>
      <c r="F46" s="112"/>
      <c r="H46" s="5"/>
      <c r="I46" s="5">
        <f>IF(OR(D46&gt;D44,D46&gt;D45),"Er","")</f>
      </c>
      <c r="J46" s="5">
        <f>IF(OR(E46&gt;E44,E46&gt;E45),"Er","")</f>
      </c>
      <c r="K46" s="5">
        <f>IF(OR(F46&gt;F44,F46&gt;F45),"Er","")</f>
      </c>
    </row>
    <row r="47" spans="2:11" s="10" customFormat="1" ht="16.5" thickBot="1">
      <c r="B47" s="82"/>
      <c r="D47" s="82"/>
      <c r="E47" s="82"/>
      <c r="F47" s="82"/>
      <c r="H47" s="58"/>
      <c r="I47" s="58"/>
      <c r="J47" s="58"/>
      <c r="K47" s="58"/>
    </row>
    <row r="48" spans="2:11" s="10" customFormat="1" ht="15.75">
      <c r="B48" s="174" t="s">
        <v>39</v>
      </c>
      <c r="C48" s="175">
        <f>SUM(C49,C52:C53)</f>
        <v>1243</v>
      </c>
      <c r="D48" s="176">
        <f>SUM(D49,D52:D53)</f>
        <v>431</v>
      </c>
      <c r="E48" s="176">
        <f>SUM(E49,E52:E53)</f>
        <v>371</v>
      </c>
      <c r="F48" s="177">
        <f>SUM(F49,F52:F53)</f>
        <v>441</v>
      </c>
      <c r="H48" s="59">
        <f>IF(AND(C48&lt;&gt;0,C48&gt;C5+C43),"Er","")</f>
      </c>
      <c r="I48" s="59">
        <f>IF(AND(D48&lt;&gt;0,D48&gt;D5+D43),"Er","")</f>
      </c>
      <c r="J48" s="59">
        <f>IF(AND(E48&lt;&gt;0,E48&gt;E5+E43),"Er","")</f>
      </c>
      <c r="K48" s="59">
        <f>IF(AND(F48&lt;&gt;0,F48&gt;F5+F43),"Er","")</f>
      </c>
    </row>
    <row r="49" spans="2:11" s="10" customFormat="1" ht="15.75">
      <c r="B49" s="179" t="s">
        <v>40</v>
      </c>
      <c r="C49" s="148">
        <f>SUM(D49:F49)</f>
        <v>1243</v>
      </c>
      <c r="D49" s="115">
        <v>431</v>
      </c>
      <c r="E49" s="163">
        <v>371</v>
      </c>
      <c r="F49" s="178">
        <v>441</v>
      </c>
      <c r="H49" s="59">
        <f>IF(AND(C49&lt;SUM(C50:C51),C49&lt;&gt;0),"Er","")</f>
      </c>
      <c r="I49" s="59">
        <f>IF(OR(AND(D49&lt;SUM(D50:D51),D49&lt;&gt;0),D49&gt;D22),"Er","")</f>
      </c>
      <c r="J49" s="59">
        <f>IF(OR(AND(E49&lt;SUM(E50:E51),E49&lt;&gt;0),E49&gt;E22),"Er","")</f>
      </c>
      <c r="K49" s="59">
        <f>IF(OR(AND(F49&lt;SUM(F50:F51),F49&lt;&gt;0),F49&gt;F22),"Er","")</f>
      </c>
    </row>
    <row r="50" spans="2:11" s="10" customFormat="1" ht="15.75">
      <c r="B50" s="142" t="s">
        <v>104</v>
      </c>
      <c r="C50" s="148">
        <f>SUM(D50:F50)</f>
        <v>292</v>
      </c>
      <c r="D50" s="111">
        <v>88</v>
      </c>
      <c r="E50" s="111">
        <v>68</v>
      </c>
      <c r="F50" s="112">
        <v>136</v>
      </c>
      <c r="H50" s="59">
        <f>IF(C50&gt;C49,"Er","")</f>
      </c>
      <c r="I50" s="59">
        <f>IF(D50&gt;D49,"Er","")</f>
      </c>
      <c r="J50" s="59">
        <f>IF(E50&gt;E49,"Er","")</f>
      </c>
      <c r="K50" s="59">
        <f>IF(F50&gt;F49,"Er","")</f>
      </c>
    </row>
    <row r="51" spans="2:11" s="10" customFormat="1" ht="15.75">
      <c r="B51" s="180" t="s">
        <v>103</v>
      </c>
      <c r="C51" s="148">
        <f>SUM(D51:F51)</f>
        <v>638</v>
      </c>
      <c r="D51" s="111">
        <v>208</v>
      </c>
      <c r="E51" s="111">
        <v>196</v>
      </c>
      <c r="F51" s="112">
        <v>234</v>
      </c>
      <c r="H51" s="59">
        <f>IF(C51&gt;C49,"Er","")</f>
      </c>
      <c r="I51" s="59">
        <f>IF(D51&gt;D49,"Er","")</f>
      </c>
      <c r="J51" s="59">
        <f>IF(E51&gt;E49,"Er","")</f>
      </c>
      <c r="K51" s="59">
        <f>IF(F51&gt;F49,"Er","")</f>
      </c>
    </row>
    <row r="52" spans="2:11" s="10" customFormat="1" ht="15.75">
      <c r="B52" s="142" t="s">
        <v>41</v>
      </c>
      <c r="C52" s="134">
        <f>SUM(D52:F52)</f>
        <v>0</v>
      </c>
      <c r="D52" s="111"/>
      <c r="E52" s="111"/>
      <c r="F52" s="112"/>
      <c r="H52" s="59">
        <f>IF(OR(C52&gt;C48,C52&gt;C22),"Er","")</f>
      </c>
      <c r="I52" s="59">
        <f>IF(OR(D52&gt;D48,D52&gt;D22),"Er","")</f>
      </c>
      <c r="J52" s="59">
        <f>IF(OR(E52&gt;E48,E52&gt;E22),"Er","")</f>
      </c>
      <c r="K52" s="59">
        <f>IF(OR(F52&gt;F48,F52&gt;F22),"Er","")</f>
      </c>
    </row>
    <row r="53" spans="2:11" s="10" customFormat="1" ht="16.5" thickBot="1">
      <c r="B53" s="143" t="s">
        <v>42</v>
      </c>
      <c r="C53" s="136">
        <f>SUM(D53:F53)</f>
        <v>0</v>
      </c>
      <c r="D53" s="117"/>
      <c r="E53" s="117"/>
      <c r="F53" s="118"/>
      <c r="H53" s="59">
        <f>IF(OR(C53&gt;C48,C53&gt;C22),"Er","")</f>
      </c>
      <c r="I53" s="59">
        <f>IF(OR(D53&gt;D48,D53&gt;D22),"Er","")</f>
      </c>
      <c r="J53" s="59">
        <f>IF(OR(E53&gt;E48,E53&gt;E22),"Er","")</f>
      </c>
      <c r="K53" s="59">
        <f>IF(OR(F53&gt;F48,F53&gt;F22),"Er","")</f>
      </c>
    </row>
    <row r="54" spans="8:11" s="10" customFormat="1" ht="15.75">
      <c r="H54" s="58"/>
      <c r="I54" s="58"/>
      <c r="J54" s="58"/>
      <c r="K54" s="58"/>
    </row>
  </sheetData>
  <sheetProtection/>
  <mergeCells count="3">
    <mergeCell ref="B3:B4"/>
    <mergeCell ref="C3:C4"/>
    <mergeCell ref="D3:F3"/>
  </mergeCells>
  <dataValidations count="3">
    <dataValidation allowBlank="1" errorTitle="Lçi nhËp d÷ liÖu" error="ChØ nhËp d÷ liÖu kiÓu sè, kh«ng nhËp ch÷." sqref="D22:F22 D5:F5 D43:F43 D48:F48"/>
    <dataValidation allowBlank="1" showInputMessage="1" showErrorMessage="1" errorTitle="Lçi nhËp d÷ liÖu" error="ChØ nhËp d÷ liÖu kiÓu sè, kh«ng nhËp ch÷." sqref="C48:C53 C5:C46"/>
    <dataValidation type="whole" allowBlank="1" showErrorMessage="1" errorTitle="Lỗi nhập dữ liệu" error="Chỉ nhập dữ liệu số tối đa 2000" sqref="D44:F46 D49:F53 D23:F42 D6:F21">
      <formula1>0</formula1>
      <formula2>2000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M99"/>
  <sheetViews>
    <sheetView showGridLines="0" showZeros="0" zoomScalePageLayoutView="0" workbookViewId="0" topLeftCell="A1">
      <selection activeCell="H109" sqref="H109"/>
    </sheetView>
  </sheetViews>
  <sheetFormatPr defaultColWidth="9" defaultRowHeight="15"/>
  <cols>
    <col min="1" max="1" width="1.1015625" style="8" customWidth="1"/>
    <col min="2" max="2" width="32.59765625" style="8" customWidth="1"/>
    <col min="3" max="3" width="10.59765625" style="8" customWidth="1"/>
    <col min="4" max="6" width="9.59765625" style="8" customWidth="1"/>
    <col min="7" max="7" width="1.203125" style="0" customWidth="1"/>
    <col min="8" max="11" width="2.59765625" style="0" customWidth="1"/>
    <col min="14" max="16384" width="9" style="8" customWidth="1"/>
  </cols>
  <sheetData>
    <row r="1" spans="2:6" ht="18.75">
      <c r="B1" s="6" t="s">
        <v>98</v>
      </c>
      <c r="C1" s="6"/>
      <c r="D1" s="6"/>
      <c r="E1" s="7"/>
      <c r="F1" s="7"/>
    </row>
    <row r="2" ht="4.5" customHeight="1" thickBot="1"/>
    <row r="3" spans="2:6" ht="15.75">
      <c r="B3" s="389" t="s">
        <v>43</v>
      </c>
      <c r="C3" s="391" t="s">
        <v>19</v>
      </c>
      <c r="D3" s="372" t="s">
        <v>0</v>
      </c>
      <c r="E3" s="373"/>
      <c r="F3" s="374"/>
    </row>
    <row r="4" spans="2:6" ht="15.75">
      <c r="B4" s="390"/>
      <c r="C4" s="392"/>
      <c r="D4" s="14" t="s">
        <v>27</v>
      </c>
      <c r="E4" s="14" t="s">
        <v>28</v>
      </c>
      <c r="F4" s="15" t="s">
        <v>29</v>
      </c>
    </row>
    <row r="5" spans="2:6" ht="15.75">
      <c r="B5" s="150" t="s">
        <v>62</v>
      </c>
      <c r="C5" s="124">
        <f aca="true" t="shared" si="0" ref="C5:C68">SUM(D5:F5)</f>
        <v>1248</v>
      </c>
      <c r="D5" s="151">
        <f>SUM(D6:D11)</f>
        <v>429</v>
      </c>
      <c r="E5" s="152">
        <f>SUM(E6:E11)</f>
        <v>378</v>
      </c>
      <c r="F5" s="126">
        <f>SUM(F6:F11)</f>
        <v>441</v>
      </c>
    </row>
    <row r="6" spans="2:6" ht="15.75">
      <c r="B6" s="141" t="s">
        <v>44</v>
      </c>
      <c r="C6" s="148">
        <f t="shared" si="0"/>
        <v>487</v>
      </c>
      <c r="D6" s="144">
        <v>154</v>
      </c>
      <c r="E6" s="144">
        <v>120</v>
      </c>
      <c r="F6" s="145">
        <v>213</v>
      </c>
    </row>
    <row r="7" spans="2:6" ht="15.75">
      <c r="B7" s="142" t="s">
        <v>35</v>
      </c>
      <c r="C7" s="134">
        <f t="shared" si="0"/>
        <v>431</v>
      </c>
      <c r="D7" s="146">
        <v>158</v>
      </c>
      <c r="E7" s="146">
        <v>130</v>
      </c>
      <c r="F7" s="108">
        <v>143</v>
      </c>
    </row>
    <row r="8" spans="2:6" ht="15.75">
      <c r="B8" s="142" t="s">
        <v>36</v>
      </c>
      <c r="C8" s="134">
        <f t="shared" si="0"/>
        <v>250</v>
      </c>
      <c r="D8" s="146">
        <v>90</v>
      </c>
      <c r="E8" s="146">
        <v>93</v>
      </c>
      <c r="F8" s="108">
        <v>67</v>
      </c>
    </row>
    <row r="9" spans="2:6" ht="15.75">
      <c r="B9" s="142" t="s">
        <v>37</v>
      </c>
      <c r="C9" s="134">
        <f t="shared" si="0"/>
        <v>76</v>
      </c>
      <c r="D9" s="146">
        <v>27</v>
      </c>
      <c r="E9" s="146">
        <v>31</v>
      </c>
      <c r="F9" s="108">
        <v>18</v>
      </c>
    </row>
    <row r="10" spans="2:6" ht="15.75">
      <c r="B10" s="142" t="s">
        <v>38</v>
      </c>
      <c r="C10" s="134">
        <f t="shared" si="0"/>
        <v>4</v>
      </c>
      <c r="D10" s="146"/>
      <c r="E10" s="146">
        <v>4</v>
      </c>
      <c r="F10" s="108"/>
    </row>
    <row r="11" spans="2:13" s="10" customFormat="1" ht="15.75">
      <c r="B11" s="142" t="s">
        <v>272</v>
      </c>
      <c r="C11" s="134">
        <f t="shared" si="0"/>
        <v>0</v>
      </c>
      <c r="D11" s="146"/>
      <c r="E11" s="146"/>
      <c r="F11" s="108"/>
      <c r="G11"/>
      <c r="H11"/>
      <c r="I11"/>
      <c r="J11"/>
      <c r="K11"/>
      <c r="L11"/>
      <c r="M11"/>
    </row>
    <row r="12" spans="2:6" ht="15.75">
      <c r="B12" s="150" t="s">
        <v>63</v>
      </c>
      <c r="C12" s="124">
        <f t="shared" si="0"/>
        <v>1248</v>
      </c>
      <c r="D12" s="151">
        <f>SUM(D13:D18)</f>
        <v>429</v>
      </c>
      <c r="E12" s="152">
        <f>SUM(E13:E18)</f>
        <v>378</v>
      </c>
      <c r="F12" s="126">
        <f>SUM(F13:F18)</f>
        <v>441</v>
      </c>
    </row>
    <row r="13" spans="2:6" ht="15.75">
      <c r="B13" s="141" t="s">
        <v>44</v>
      </c>
      <c r="C13" s="148">
        <f t="shared" si="0"/>
        <v>387</v>
      </c>
      <c r="D13" s="144">
        <v>122</v>
      </c>
      <c r="E13" s="144">
        <v>125</v>
      </c>
      <c r="F13" s="145">
        <v>140</v>
      </c>
    </row>
    <row r="14" spans="2:6" ht="15.75">
      <c r="B14" s="142" t="s">
        <v>35</v>
      </c>
      <c r="C14" s="134">
        <f t="shared" si="0"/>
        <v>528</v>
      </c>
      <c r="D14" s="146">
        <v>161</v>
      </c>
      <c r="E14" s="146">
        <v>142</v>
      </c>
      <c r="F14" s="108">
        <v>225</v>
      </c>
    </row>
    <row r="15" spans="2:6" ht="15.75">
      <c r="B15" s="142" t="s">
        <v>36</v>
      </c>
      <c r="C15" s="134">
        <f t="shared" si="0"/>
        <v>262</v>
      </c>
      <c r="D15" s="146">
        <v>123</v>
      </c>
      <c r="E15" s="146">
        <v>77</v>
      </c>
      <c r="F15" s="108">
        <v>62</v>
      </c>
    </row>
    <row r="16" spans="2:6" ht="15.75">
      <c r="B16" s="142" t="s">
        <v>37</v>
      </c>
      <c r="C16" s="134">
        <f t="shared" si="0"/>
        <v>68</v>
      </c>
      <c r="D16" s="146">
        <v>21</v>
      </c>
      <c r="E16" s="146">
        <v>33</v>
      </c>
      <c r="F16" s="108">
        <v>14</v>
      </c>
    </row>
    <row r="17" spans="2:6" ht="15.75">
      <c r="B17" s="142" t="s">
        <v>38</v>
      </c>
      <c r="C17" s="134">
        <f t="shared" si="0"/>
        <v>3</v>
      </c>
      <c r="D17" s="146">
        <v>2</v>
      </c>
      <c r="E17" s="146">
        <v>1</v>
      </c>
      <c r="F17" s="108"/>
    </row>
    <row r="18" spans="2:13" s="10" customFormat="1" ht="15.75">
      <c r="B18" s="142" t="s">
        <v>272</v>
      </c>
      <c r="C18" s="134">
        <f t="shared" si="0"/>
        <v>0</v>
      </c>
      <c r="D18" s="146"/>
      <c r="E18" s="146"/>
      <c r="F18" s="108"/>
      <c r="G18"/>
      <c r="H18"/>
      <c r="I18"/>
      <c r="J18"/>
      <c r="K18"/>
      <c r="L18"/>
      <c r="M18"/>
    </row>
    <row r="19" spans="2:6" ht="15.75">
      <c r="B19" s="150" t="s">
        <v>64</v>
      </c>
      <c r="C19" s="124">
        <f t="shared" si="0"/>
        <v>1248</v>
      </c>
      <c r="D19" s="151">
        <f>SUM(D20:D25)</f>
        <v>429</v>
      </c>
      <c r="E19" s="152">
        <f>SUM(E20:E25)</f>
        <v>378</v>
      </c>
      <c r="F19" s="126">
        <f>SUM(F20:F25)</f>
        <v>441</v>
      </c>
    </row>
    <row r="20" spans="2:6" ht="15.75">
      <c r="B20" s="141" t="s">
        <v>44</v>
      </c>
      <c r="C20" s="148">
        <f t="shared" si="0"/>
        <v>236</v>
      </c>
      <c r="D20" s="144">
        <v>78</v>
      </c>
      <c r="E20" s="144">
        <v>84</v>
      </c>
      <c r="F20" s="145">
        <v>74</v>
      </c>
    </row>
    <row r="21" spans="2:6" ht="15.75">
      <c r="B21" s="142" t="s">
        <v>35</v>
      </c>
      <c r="C21" s="134">
        <f t="shared" si="0"/>
        <v>497</v>
      </c>
      <c r="D21" s="146">
        <v>167</v>
      </c>
      <c r="E21" s="146">
        <v>96</v>
      </c>
      <c r="F21" s="108">
        <v>234</v>
      </c>
    </row>
    <row r="22" spans="2:6" ht="15.75">
      <c r="B22" s="142" t="s">
        <v>36</v>
      </c>
      <c r="C22" s="134">
        <f t="shared" si="0"/>
        <v>423</v>
      </c>
      <c r="D22" s="146">
        <v>140</v>
      </c>
      <c r="E22" s="146">
        <v>151</v>
      </c>
      <c r="F22" s="108">
        <v>132</v>
      </c>
    </row>
    <row r="23" spans="2:6" ht="15.75">
      <c r="B23" s="142" t="s">
        <v>37</v>
      </c>
      <c r="C23" s="134">
        <f t="shared" si="0"/>
        <v>89</v>
      </c>
      <c r="D23" s="146">
        <v>42</v>
      </c>
      <c r="E23" s="146">
        <v>46</v>
      </c>
      <c r="F23" s="108">
        <v>1</v>
      </c>
    </row>
    <row r="24" spans="2:6" ht="15.75">
      <c r="B24" s="142" t="s">
        <v>38</v>
      </c>
      <c r="C24" s="134">
        <f t="shared" si="0"/>
        <v>3</v>
      </c>
      <c r="D24" s="146">
        <v>2</v>
      </c>
      <c r="E24" s="146">
        <v>1</v>
      </c>
      <c r="F24" s="108"/>
    </row>
    <row r="25" spans="2:13" s="10" customFormat="1" ht="15.75">
      <c r="B25" s="142" t="s">
        <v>272</v>
      </c>
      <c r="C25" s="134">
        <f t="shared" si="0"/>
        <v>0</v>
      </c>
      <c r="D25" s="146"/>
      <c r="E25" s="146"/>
      <c r="F25" s="108"/>
      <c r="G25"/>
      <c r="H25"/>
      <c r="I25"/>
      <c r="J25"/>
      <c r="K25"/>
      <c r="L25"/>
      <c r="M25"/>
    </row>
    <row r="26" spans="2:6" ht="15.75">
      <c r="B26" s="150" t="s">
        <v>65</v>
      </c>
      <c r="C26" s="124">
        <f t="shared" si="0"/>
        <v>1248</v>
      </c>
      <c r="D26" s="151">
        <f>SUM(D27:D32)</f>
        <v>429</v>
      </c>
      <c r="E26" s="152">
        <f>SUM(E27:E32)</f>
        <v>378</v>
      </c>
      <c r="F26" s="126">
        <f>SUM(F27:F32)</f>
        <v>441</v>
      </c>
    </row>
    <row r="27" spans="2:6" ht="15.75">
      <c r="B27" s="141" t="s">
        <v>44</v>
      </c>
      <c r="C27" s="148">
        <f t="shared" si="0"/>
        <v>562</v>
      </c>
      <c r="D27" s="144">
        <v>180</v>
      </c>
      <c r="E27" s="144">
        <v>152</v>
      </c>
      <c r="F27" s="145">
        <v>230</v>
      </c>
    </row>
    <row r="28" spans="2:6" ht="15.75">
      <c r="B28" s="142" t="s">
        <v>35</v>
      </c>
      <c r="C28" s="134">
        <f t="shared" si="0"/>
        <v>634</v>
      </c>
      <c r="D28" s="146">
        <v>231</v>
      </c>
      <c r="E28" s="146">
        <v>195</v>
      </c>
      <c r="F28" s="108">
        <v>208</v>
      </c>
    </row>
    <row r="29" spans="2:6" ht="15.75">
      <c r="B29" s="142" t="s">
        <v>36</v>
      </c>
      <c r="C29" s="134">
        <f t="shared" si="0"/>
        <v>50</v>
      </c>
      <c r="D29" s="146">
        <v>17</v>
      </c>
      <c r="E29" s="146">
        <v>30</v>
      </c>
      <c r="F29" s="108">
        <v>3</v>
      </c>
    </row>
    <row r="30" spans="2:6" ht="15.75">
      <c r="B30" s="142" t="s">
        <v>37</v>
      </c>
      <c r="C30" s="134">
        <f t="shared" si="0"/>
        <v>2</v>
      </c>
      <c r="D30" s="146">
        <v>1</v>
      </c>
      <c r="E30" s="146">
        <v>1</v>
      </c>
      <c r="F30" s="108"/>
    </row>
    <row r="31" spans="2:6" ht="15.75">
      <c r="B31" s="142" t="s">
        <v>38</v>
      </c>
      <c r="C31" s="134">
        <f t="shared" si="0"/>
        <v>0</v>
      </c>
      <c r="D31" s="146"/>
      <c r="E31" s="146"/>
      <c r="F31" s="108"/>
    </row>
    <row r="32" spans="2:13" s="10" customFormat="1" ht="15.75">
      <c r="B32" s="142" t="s">
        <v>272</v>
      </c>
      <c r="C32" s="134">
        <f t="shared" si="0"/>
        <v>0</v>
      </c>
      <c r="D32" s="146"/>
      <c r="E32" s="146"/>
      <c r="F32" s="108"/>
      <c r="G32"/>
      <c r="H32"/>
      <c r="I32"/>
      <c r="J32"/>
      <c r="K32"/>
      <c r="L32"/>
      <c r="M32"/>
    </row>
    <row r="33" spans="2:6" ht="15.75">
      <c r="B33" s="150" t="s">
        <v>47</v>
      </c>
      <c r="C33" s="124">
        <f t="shared" si="0"/>
        <v>1248</v>
      </c>
      <c r="D33" s="151">
        <f>SUM(D34:D39)</f>
        <v>429</v>
      </c>
      <c r="E33" s="152">
        <f>SUM(E34:E39)</f>
        <v>378</v>
      </c>
      <c r="F33" s="126">
        <f>SUM(F34:F39)</f>
        <v>441</v>
      </c>
    </row>
    <row r="34" spans="2:6" ht="15.75">
      <c r="B34" s="141" t="s">
        <v>44</v>
      </c>
      <c r="C34" s="148">
        <f t="shared" si="0"/>
        <v>623</v>
      </c>
      <c r="D34" s="144">
        <v>207</v>
      </c>
      <c r="E34" s="144">
        <v>116</v>
      </c>
      <c r="F34" s="145">
        <v>300</v>
      </c>
    </row>
    <row r="35" spans="2:6" ht="15.75">
      <c r="B35" s="142" t="s">
        <v>35</v>
      </c>
      <c r="C35" s="134">
        <f t="shared" si="0"/>
        <v>595</v>
      </c>
      <c r="D35" s="146">
        <v>221</v>
      </c>
      <c r="E35" s="146">
        <v>234</v>
      </c>
      <c r="F35" s="108">
        <v>140</v>
      </c>
    </row>
    <row r="36" spans="2:6" ht="15.75">
      <c r="B36" s="142" t="s">
        <v>36</v>
      </c>
      <c r="C36" s="134">
        <f t="shared" si="0"/>
        <v>30</v>
      </c>
      <c r="D36" s="146">
        <v>1</v>
      </c>
      <c r="E36" s="146">
        <v>28</v>
      </c>
      <c r="F36" s="108">
        <v>1</v>
      </c>
    </row>
    <row r="37" spans="2:6" ht="15.75">
      <c r="B37" s="142" t="s">
        <v>37</v>
      </c>
      <c r="C37" s="134">
        <f t="shared" si="0"/>
        <v>0</v>
      </c>
      <c r="D37" s="146"/>
      <c r="E37" s="146"/>
      <c r="F37" s="108"/>
    </row>
    <row r="38" spans="2:6" ht="15.75">
      <c r="B38" s="142" t="s">
        <v>38</v>
      </c>
      <c r="C38" s="134">
        <f t="shared" si="0"/>
        <v>0</v>
      </c>
      <c r="D38" s="146"/>
      <c r="E38" s="146"/>
      <c r="F38" s="108"/>
    </row>
    <row r="39" spans="2:13" s="10" customFormat="1" ht="15.75">
      <c r="B39" s="142" t="s">
        <v>272</v>
      </c>
      <c r="C39" s="134">
        <f t="shared" si="0"/>
        <v>0</v>
      </c>
      <c r="D39" s="146"/>
      <c r="E39" s="146"/>
      <c r="F39" s="108"/>
      <c r="G39"/>
      <c r="H39"/>
      <c r="I39"/>
      <c r="J39"/>
      <c r="K39"/>
      <c r="L39"/>
      <c r="M39"/>
    </row>
    <row r="40" spans="2:6" ht="15.75">
      <c r="B40" s="150" t="s">
        <v>66</v>
      </c>
      <c r="C40" s="124">
        <f t="shared" si="0"/>
        <v>1248</v>
      </c>
      <c r="D40" s="151">
        <f>SUM(D41:D46)</f>
        <v>429</v>
      </c>
      <c r="E40" s="152">
        <f>SUM(E41:E46)</f>
        <v>378</v>
      </c>
      <c r="F40" s="126">
        <f>SUM(F41:F46)</f>
        <v>441</v>
      </c>
    </row>
    <row r="41" spans="2:6" ht="15.75">
      <c r="B41" s="141" t="s">
        <v>44</v>
      </c>
      <c r="C41" s="148">
        <f t="shared" si="0"/>
        <v>79</v>
      </c>
      <c r="D41" s="144">
        <v>11</v>
      </c>
      <c r="E41" s="144">
        <v>18</v>
      </c>
      <c r="F41" s="145">
        <v>50</v>
      </c>
    </row>
    <row r="42" spans="2:6" ht="15.75">
      <c r="B42" s="142" t="s">
        <v>35</v>
      </c>
      <c r="C42" s="134">
        <f t="shared" si="0"/>
        <v>587</v>
      </c>
      <c r="D42" s="146">
        <v>195</v>
      </c>
      <c r="E42" s="146">
        <v>188</v>
      </c>
      <c r="F42" s="108">
        <v>204</v>
      </c>
    </row>
    <row r="43" spans="2:6" ht="15.75">
      <c r="B43" s="142" t="s">
        <v>36</v>
      </c>
      <c r="C43" s="134">
        <f t="shared" si="0"/>
        <v>549</v>
      </c>
      <c r="D43" s="146">
        <v>215</v>
      </c>
      <c r="E43" s="146">
        <v>157</v>
      </c>
      <c r="F43" s="108">
        <v>177</v>
      </c>
    </row>
    <row r="44" spans="2:6" ht="15.75">
      <c r="B44" s="142" t="s">
        <v>37</v>
      </c>
      <c r="C44" s="134">
        <f t="shared" si="0"/>
        <v>32</v>
      </c>
      <c r="D44" s="146">
        <v>8</v>
      </c>
      <c r="E44" s="146">
        <v>14</v>
      </c>
      <c r="F44" s="108">
        <v>10</v>
      </c>
    </row>
    <row r="45" spans="2:6" ht="15.75">
      <c r="B45" s="142" t="s">
        <v>38</v>
      </c>
      <c r="C45" s="134">
        <f t="shared" si="0"/>
        <v>1</v>
      </c>
      <c r="D45" s="146"/>
      <c r="E45" s="146">
        <v>1</v>
      </c>
      <c r="F45" s="108"/>
    </row>
    <row r="46" spans="2:13" s="10" customFormat="1" ht="15.75">
      <c r="B46" s="142" t="s">
        <v>272</v>
      </c>
      <c r="C46" s="134">
        <f t="shared" si="0"/>
        <v>0</v>
      </c>
      <c r="D46" s="146"/>
      <c r="E46" s="146"/>
      <c r="F46" s="108"/>
      <c r="G46"/>
      <c r="H46"/>
      <c r="I46"/>
      <c r="J46"/>
      <c r="K46"/>
      <c r="L46"/>
      <c r="M46"/>
    </row>
    <row r="47" spans="2:6" ht="15.75">
      <c r="B47" s="150" t="s">
        <v>67</v>
      </c>
      <c r="C47" s="124">
        <f t="shared" si="0"/>
        <v>1248</v>
      </c>
      <c r="D47" s="151">
        <f>SUM(D48:D53)</f>
        <v>429</v>
      </c>
      <c r="E47" s="152">
        <f>SUM(E48:E53)</f>
        <v>378</v>
      </c>
      <c r="F47" s="126">
        <f>SUM(F48:F53)</f>
        <v>441</v>
      </c>
    </row>
    <row r="48" spans="2:6" ht="15.75">
      <c r="B48" s="141" t="s">
        <v>44</v>
      </c>
      <c r="C48" s="148">
        <f t="shared" si="0"/>
        <v>212</v>
      </c>
      <c r="D48" s="144">
        <v>52</v>
      </c>
      <c r="E48" s="144">
        <v>68</v>
      </c>
      <c r="F48" s="145">
        <v>92</v>
      </c>
    </row>
    <row r="49" spans="2:6" ht="15.75">
      <c r="B49" s="142" t="s">
        <v>35</v>
      </c>
      <c r="C49" s="134">
        <f t="shared" si="0"/>
        <v>921</v>
      </c>
      <c r="D49" s="146">
        <v>356</v>
      </c>
      <c r="E49" s="146">
        <v>268</v>
      </c>
      <c r="F49" s="108">
        <v>297</v>
      </c>
    </row>
    <row r="50" spans="2:6" ht="15.75">
      <c r="B50" s="142" t="s">
        <v>36</v>
      </c>
      <c r="C50" s="134">
        <f t="shared" si="0"/>
        <v>112</v>
      </c>
      <c r="D50" s="146">
        <v>21</v>
      </c>
      <c r="E50" s="146">
        <v>40</v>
      </c>
      <c r="F50" s="108">
        <v>51</v>
      </c>
    </row>
    <row r="51" spans="2:6" ht="15.75">
      <c r="B51" s="142" t="s">
        <v>37</v>
      </c>
      <c r="C51" s="134">
        <f t="shared" si="0"/>
        <v>2</v>
      </c>
      <c r="D51" s="146"/>
      <c r="E51" s="146">
        <v>1</v>
      </c>
      <c r="F51" s="108">
        <v>1</v>
      </c>
    </row>
    <row r="52" spans="2:6" ht="15.75">
      <c r="B52" s="142" t="s">
        <v>38</v>
      </c>
      <c r="C52" s="134">
        <f t="shared" si="0"/>
        <v>1</v>
      </c>
      <c r="D52" s="146"/>
      <c r="E52" s="146">
        <v>1</v>
      </c>
      <c r="F52" s="108"/>
    </row>
    <row r="53" spans="2:13" s="10" customFormat="1" ht="15.75">
      <c r="B53" s="142" t="s">
        <v>272</v>
      </c>
      <c r="C53" s="134">
        <f t="shared" si="0"/>
        <v>0</v>
      </c>
      <c r="D53" s="146"/>
      <c r="E53" s="146"/>
      <c r="F53" s="108"/>
      <c r="G53"/>
      <c r="H53"/>
      <c r="I53"/>
      <c r="J53"/>
      <c r="K53"/>
      <c r="L53"/>
      <c r="M53"/>
    </row>
    <row r="54" spans="2:6" ht="15.75">
      <c r="B54" s="150" t="s">
        <v>68</v>
      </c>
      <c r="C54" s="124">
        <f t="shared" si="0"/>
        <v>1248</v>
      </c>
      <c r="D54" s="151">
        <f>SUM(D55:D60)</f>
        <v>429</v>
      </c>
      <c r="E54" s="152">
        <f>SUM(E55:E60)</f>
        <v>378</v>
      </c>
      <c r="F54" s="126">
        <f>SUM(F55:F60)</f>
        <v>441</v>
      </c>
    </row>
    <row r="55" spans="2:6" ht="15.75">
      <c r="B55" s="141" t="s">
        <v>44</v>
      </c>
      <c r="C55" s="148">
        <f t="shared" si="0"/>
        <v>300</v>
      </c>
      <c r="D55" s="144">
        <v>92</v>
      </c>
      <c r="E55" s="144">
        <v>120</v>
      </c>
      <c r="F55" s="145">
        <v>88</v>
      </c>
    </row>
    <row r="56" spans="2:6" ht="15.75">
      <c r="B56" s="142" t="s">
        <v>35</v>
      </c>
      <c r="C56" s="134">
        <f t="shared" si="0"/>
        <v>811</v>
      </c>
      <c r="D56" s="146">
        <v>267</v>
      </c>
      <c r="E56" s="146">
        <v>235</v>
      </c>
      <c r="F56" s="108">
        <v>309</v>
      </c>
    </row>
    <row r="57" spans="2:6" ht="15.75">
      <c r="B57" s="142" t="s">
        <v>36</v>
      </c>
      <c r="C57" s="134">
        <f t="shared" si="0"/>
        <v>135</v>
      </c>
      <c r="D57" s="146">
        <v>68</v>
      </c>
      <c r="E57" s="146">
        <v>23</v>
      </c>
      <c r="F57" s="108">
        <v>44</v>
      </c>
    </row>
    <row r="58" spans="2:6" ht="15.75">
      <c r="B58" s="142" t="s">
        <v>37</v>
      </c>
      <c r="C58" s="134">
        <f t="shared" si="0"/>
        <v>1</v>
      </c>
      <c r="D58" s="146">
        <v>1</v>
      </c>
      <c r="E58" s="146"/>
      <c r="F58" s="108"/>
    </row>
    <row r="59" spans="2:6" ht="15.75">
      <c r="B59" s="142" t="s">
        <v>38</v>
      </c>
      <c r="C59" s="134">
        <f t="shared" si="0"/>
        <v>1</v>
      </c>
      <c r="D59" s="146">
        <v>1</v>
      </c>
      <c r="E59" s="146"/>
      <c r="F59" s="108"/>
    </row>
    <row r="60" spans="2:13" s="10" customFormat="1" ht="15.75">
      <c r="B60" s="142" t="s">
        <v>272</v>
      </c>
      <c r="C60" s="134">
        <f t="shared" si="0"/>
        <v>0</v>
      </c>
      <c r="D60" s="146"/>
      <c r="E60" s="146"/>
      <c r="F60" s="108"/>
      <c r="G60"/>
      <c r="H60"/>
      <c r="I60"/>
      <c r="J60"/>
      <c r="K60"/>
      <c r="L60"/>
      <c r="M60"/>
    </row>
    <row r="61" spans="2:6" ht="15.75">
      <c r="B61" s="150" t="s">
        <v>46</v>
      </c>
      <c r="C61" s="124">
        <f t="shared" si="0"/>
        <v>1248</v>
      </c>
      <c r="D61" s="151">
        <f>SUM(D62:D67)</f>
        <v>429</v>
      </c>
      <c r="E61" s="152">
        <f>SUM(E62:E67)</f>
        <v>378</v>
      </c>
      <c r="F61" s="126">
        <f>SUM(F62:F67)</f>
        <v>441</v>
      </c>
    </row>
    <row r="62" spans="2:6" ht="15.75">
      <c r="B62" s="141" t="s">
        <v>44</v>
      </c>
      <c r="C62" s="148">
        <f t="shared" si="0"/>
        <v>445</v>
      </c>
      <c r="D62" s="144">
        <v>128</v>
      </c>
      <c r="E62" s="144">
        <v>111</v>
      </c>
      <c r="F62" s="145">
        <v>206</v>
      </c>
    </row>
    <row r="63" spans="2:6" ht="15.75">
      <c r="B63" s="142" t="s">
        <v>35</v>
      </c>
      <c r="C63" s="134">
        <f t="shared" si="0"/>
        <v>460</v>
      </c>
      <c r="D63" s="146">
        <v>142</v>
      </c>
      <c r="E63" s="146">
        <v>140</v>
      </c>
      <c r="F63" s="108">
        <v>178</v>
      </c>
    </row>
    <row r="64" spans="2:6" ht="15.75">
      <c r="B64" s="142" t="s">
        <v>36</v>
      </c>
      <c r="C64" s="134">
        <f t="shared" si="0"/>
        <v>279</v>
      </c>
      <c r="D64" s="146">
        <v>130</v>
      </c>
      <c r="E64" s="146">
        <v>98</v>
      </c>
      <c r="F64" s="108">
        <v>51</v>
      </c>
    </row>
    <row r="65" spans="2:6" ht="15.75">
      <c r="B65" s="142" t="s">
        <v>37</v>
      </c>
      <c r="C65" s="134">
        <f t="shared" si="0"/>
        <v>58</v>
      </c>
      <c r="D65" s="146">
        <v>26</v>
      </c>
      <c r="E65" s="146">
        <v>26</v>
      </c>
      <c r="F65" s="108">
        <v>6</v>
      </c>
    </row>
    <row r="66" spans="2:6" ht="15.75">
      <c r="B66" s="142" t="s">
        <v>38</v>
      </c>
      <c r="C66" s="134">
        <f t="shared" si="0"/>
        <v>6</v>
      </c>
      <c r="D66" s="146">
        <v>3</v>
      </c>
      <c r="E66" s="146">
        <v>3</v>
      </c>
      <c r="F66" s="108"/>
    </row>
    <row r="67" spans="2:13" s="10" customFormat="1" ht="15.75">
      <c r="B67" s="142" t="s">
        <v>272</v>
      </c>
      <c r="C67" s="134">
        <f t="shared" si="0"/>
        <v>0</v>
      </c>
      <c r="D67" s="146"/>
      <c r="E67" s="146"/>
      <c r="F67" s="108"/>
      <c r="G67"/>
      <c r="H67"/>
      <c r="I67"/>
      <c r="J67"/>
      <c r="K67"/>
      <c r="L67"/>
      <c r="M67"/>
    </row>
    <row r="68" spans="2:6" ht="15.75">
      <c r="B68" s="150" t="s">
        <v>116</v>
      </c>
      <c r="C68" s="124">
        <f t="shared" si="0"/>
        <v>1248</v>
      </c>
      <c r="D68" s="151">
        <f>SUM(D69:D74)</f>
        <v>429</v>
      </c>
      <c r="E68" s="152">
        <f>SUM(E69:E74)</f>
        <v>378</v>
      </c>
      <c r="F68" s="126">
        <f>SUM(F69:F74)</f>
        <v>441</v>
      </c>
    </row>
    <row r="69" spans="2:6" ht="15.75">
      <c r="B69" s="141" t="s">
        <v>44</v>
      </c>
      <c r="C69" s="148">
        <f aca="true" t="shared" si="1" ref="C69:C99">SUM(D69:F69)</f>
        <v>768</v>
      </c>
      <c r="D69" s="144">
        <v>215</v>
      </c>
      <c r="E69" s="144">
        <v>260</v>
      </c>
      <c r="F69" s="145">
        <v>293</v>
      </c>
    </row>
    <row r="70" spans="2:6" ht="15.75">
      <c r="B70" s="142" t="s">
        <v>35</v>
      </c>
      <c r="C70" s="134">
        <f t="shared" si="1"/>
        <v>452</v>
      </c>
      <c r="D70" s="146">
        <v>198</v>
      </c>
      <c r="E70" s="146">
        <v>116</v>
      </c>
      <c r="F70" s="108">
        <v>138</v>
      </c>
    </row>
    <row r="71" spans="2:6" ht="15.75">
      <c r="B71" s="142" t="s">
        <v>36</v>
      </c>
      <c r="C71" s="134">
        <f t="shared" si="1"/>
        <v>28</v>
      </c>
      <c r="D71" s="146">
        <v>16</v>
      </c>
      <c r="E71" s="146">
        <v>2</v>
      </c>
      <c r="F71" s="108">
        <v>10</v>
      </c>
    </row>
    <row r="72" spans="2:6" ht="15.75">
      <c r="B72" s="142" t="s">
        <v>37</v>
      </c>
      <c r="C72" s="134">
        <f t="shared" si="1"/>
        <v>0</v>
      </c>
      <c r="D72" s="146"/>
      <c r="E72" s="146"/>
      <c r="F72" s="108"/>
    </row>
    <row r="73" spans="2:6" ht="15.75">
      <c r="B73" s="142" t="s">
        <v>38</v>
      </c>
      <c r="C73" s="134">
        <f t="shared" si="1"/>
        <v>0</v>
      </c>
      <c r="D73" s="146"/>
      <c r="E73" s="146"/>
      <c r="F73" s="108"/>
    </row>
    <row r="74" spans="2:13" s="10" customFormat="1" ht="15.75">
      <c r="B74" s="142" t="s">
        <v>272</v>
      </c>
      <c r="C74" s="134">
        <f t="shared" si="1"/>
        <v>0</v>
      </c>
      <c r="D74" s="146"/>
      <c r="E74" s="146"/>
      <c r="F74" s="108"/>
      <c r="G74"/>
      <c r="H74"/>
      <c r="I74"/>
      <c r="J74"/>
      <c r="K74"/>
      <c r="L74"/>
      <c r="M74"/>
    </row>
    <row r="75" spans="2:6" ht="15.75">
      <c r="B75" s="150" t="s">
        <v>45</v>
      </c>
      <c r="C75" s="124">
        <f t="shared" si="1"/>
        <v>1248</v>
      </c>
      <c r="D75" s="151">
        <f>SUM(D76:D81)</f>
        <v>429</v>
      </c>
      <c r="E75" s="152">
        <f>SUM(E76:E81)</f>
        <v>378</v>
      </c>
      <c r="F75" s="126">
        <f>SUM(F76:F81)</f>
        <v>441</v>
      </c>
    </row>
    <row r="76" spans="2:6" ht="15.75">
      <c r="B76" s="141" t="s">
        <v>44</v>
      </c>
      <c r="C76" s="148">
        <f t="shared" si="1"/>
        <v>601</v>
      </c>
      <c r="D76" s="144">
        <v>196</v>
      </c>
      <c r="E76" s="144">
        <v>153</v>
      </c>
      <c r="F76" s="145">
        <v>252</v>
      </c>
    </row>
    <row r="77" spans="2:6" ht="15.75">
      <c r="B77" s="142" t="s">
        <v>35</v>
      </c>
      <c r="C77" s="134">
        <f t="shared" si="1"/>
        <v>581</v>
      </c>
      <c r="D77" s="146">
        <v>172</v>
      </c>
      <c r="E77" s="146">
        <v>222</v>
      </c>
      <c r="F77" s="108">
        <v>187</v>
      </c>
    </row>
    <row r="78" spans="2:6" ht="15.75">
      <c r="B78" s="142" t="s">
        <v>36</v>
      </c>
      <c r="C78" s="134">
        <f t="shared" si="1"/>
        <v>62</v>
      </c>
      <c r="D78" s="146">
        <v>59</v>
      </c>
      <c r="E78" s="146">
        <v>1</v>
      </c>
      <c r="F78" s="108">
        <v>2</v>
      </c>
    </row>
    <row r="79" spans="2:6" ht="15.75">
      <c r="B79" s="142" t="s">
        <v>37</v>
      </c>
      <c r="C79" s="134">
        <f t="shared" si="1"/>
        <v>3</v>
      </c>
      <c r="D79" s="146">
        <v>2</v>
      </c>
      <c r="E79" s="146">
        <v>1</v>
      </c>
      <c r="F79" s="108"/>
    </row>
    <row r="80" spans="2:6" ht="15.75">
      <c r="B80" s="142" t="s">
        <v>38</v>
      </c>
      <c r="C80" s="134">
        <f t="shared" si="1"/>
        <v>1</v>
      </c>
      <c r="D80" s="146"/>
      <c r="E80" s="146">
        <v>1</v>
      </c>
      <c r="F80" s="108"/>
    </row>
    <row r="81" spans="2:13" s="10" customFormat="1" ht="15.75">
      <c r="B81" s="142" t="s">
        <v>272</v>
      </c>
      <c r="C81" s="134">
        <f t="shared" si="1"/>
        <v>0</v>
      </c>
      <c r="D81" s="146"/>
      <c r="E81" s="146"/>
      <c r="F81" s="108"/>
      <c r="G81"/>
      <c r="H81"/>
      <c r="I81"/>
      <c r="J81"/>
      <c r="K81"/>
      <c r="L81"/>
      <c r="M81"/>
    </row>
    <row r="82" spans="2:6" ht="15.75">
      <c r="B82" s="150" t="s">
        <v>48</v>
      </c>
      <c r="C82" s="124">
        <f t="shared" si="1"/>
        <v>1248</v>
      </c>
      <c r="D82" s="151">
        <f>SUM(D83:D85)</f>
        <v>429</v>
      </c>
      <c r="E82" s="152">
        <f>SUM(E83:E85)</f>
        <v>378</v>
      </c>
      <c r="F82" s="126">
        <f>SUM(F83:F85)</f>
        <v>441</v>
      </c>
    </row>
    <row r="83" spans="2:6" ht="15.75">
      <c r="B83" s="141" t="s">
        <v>177</v>
      </c>
      <c r="C83" s="148">
        <f t="shared" si="1"/>
        <v>1248</v>
      </c>
      <c r="D83" s="144">
        <v>429</v>
      </c>
      <c r="E83" s="144">
        <v>378</v>
      </c>
      <c r="F83" s="145">
        <v>441</v>
      </c>
    </row>
    <row r="84" spans="2:6" ht="15.75">
      <c r="B84" s="142" t="s">
        <v>178</v>
      </c>
      <c r="C84" s="134">
        <f t="shared" si="1"/>
        <v>0</v>
      </c>
      <c r="D84" s="146"/>
      <c r="E84" s="146"/>
      <c r="F84" s="108"/>
    </row>
    <row r="85" spans="2:13" s="10" customFormat="1" ht="15.75">
      <c r="B85" s="142" t="s">
        <v>272</v>
      </c>
      <c r="C85" s="134">
        <f t="shared" si="1"/>
        <v>0</v>
      </c>
      <c r="D85" s="146"/>
      <c r="E85" s="146"/>
      <c r="F85" s="108"/>
      <c r="G85"/>
      <c r="H85"/>
      <c r="I85"/>
      <c r="J85"/>
      <c r="K85"/>
      <c r="L85"/>
      <c r="M85"/>
    </row>
    <row r="86" spans="2:6" ht="15.75">
      <c r="B86" s="150" t="s">
        <v>114</v>
      </c>
      <c r="C86" s="124">
        <f t="shared" si="1"/>
        <v>1248</v>
      </c>
      <c r="D86" s="151">
        <f>SUM(D87:D92)</f>
        <v>429</v>
      </c>
      <c r="E86" s="152">
        <f>SUM(E87:E92)</f>
        <v>378</v>
      </c>
      <c r="F86" s="126">
        <f>SUM(F87:F92)</f>
        <v>441</v>
      </c>
    </row>
    <row r="87" spans="2:6" ht="15.75">
      <c r="B87" s="141" t="s">
        <v>44</v>
      </c>
      <c r="C87" s="148">
        <f t="shared" si="1"/>
        <v>608</v>
      </c>
      <c r="D87" s="144">
        <v>234</v>
      </c>
      <c r="E87" s="144">
        <v>192</v>
      </c>
      <c r="F87" s="145">
        <v>182</v>
      </c>
    </row>
    <row r="88" spans="2:6" ht="15.75">
      <c r="B88" s="142" t="s">
        <v>35</v>
      </c>
      <c r="C88" s="134">
        <f t="shared" si="1"/>
        <v>639</v>
      </c>
      <c r="D88" s="146">
        <v>194</v>
      </c>
      <c r="E88" s="146">
        <v>186</v>
      </c>
      <c r="F88" s="108">
        <v>259</v>
      </c>
    </row>
    <row r="89" spans="2:6" ht="15.75">
      <c r="B89" s="142" t="s">
        <v>36</v>
      </c>
      <c r="C89" s="134">
        <f t="shared" si="1"/>
        <v>1</v>
      </c>
      <c r="D89" s="146">
        <v>1</v>
      </c>
      <c r="E89" s="146"/>
      <c r="F89" s="108"/>
    </row>
    <row r="90" spans="2:6" ht="15.75">
      <c r="B90" s="142" t="s">
        <v>37</v>
      </c>
      <c r="C90" s="134">
        <f t="shared" si="1"/>
        <v>0</v>
      </c>
      <c r="D90" s="146"/>
      <c r="E90" s="146"/>
      <c r="F90" s="108"/>
    </row>
    <row r="91" spans="2:6" ht="15.75">
      <c r="B91" s="142" t="s">
        <v>38</v>
      </c>
      <c r="C91" s="134">
        <f t="shared" si="1"/>
        <v>0</v>
      </c>
      <c r="D91" s="146"/>
      <c r="E91" s="146"/>
      <c r="F91" s="108"/>
    </row>
    <row r="92" spans="2:13" s="10" customFormat="1" ht="15.75">
      <c r="B92" s="142" t="s">
        <v>272</v>
      </c>
      <c r="C92" s="134">
        <f t="shared" si="1"/>
        <v>0</v>
      </c>
      <c r="D92" s="146"/>
      <c r="E92" s="146"/>
      <c r="F92" s="108"/>
      <c r="G92"/>
      <c r="H92"/>
      <c r="I92"/>
      <c r="J92"/>
      <c r="K92"/>
      <c r="L92"/>
      <c r="M92"/>
    </row>
    <row r="93" spans="2:6" ht="15.75">
      <c r="B93" s="150" t="s">
        <v>115</v>
      </c>
      <c r="C93" s="124">
        <f t="shared" si="1"/>
        <v>0</v>
      </c>
      <c r="D93" s="151">
        <f>SUM(D94:D99)</f>
        <v>0</v>
      </c>
      <c r="E93" s="152">
        <f>SUM(E94:E99)</f>
        <v>0</v>
      </c>
      <c r="F93" s="126">
        <f>SUM(F94:F99)</f>
        <v>0</v>
      </c>
    </row>
    <row r="94" spans="2:6" ht="15.75">
      <c r="B94" s="141" t="s">
        <v>44</v>
      </c>
      <c r="C94" s="148">
        <f t="shared" si="1"/>
        <v>0</v>
      </c>
      <c r="D94" s="144"/>
      <c r="E94" s="144"/>
      <c r="F94" s="145"/>
    </row>
    <row r="95" spans="2:6" ht="15.75">
      <c r="B95" s="142" t="s">
        <v>35</v>
      </c>
      <c r="C95" s="134">
        <f t="shared" si="1"/>
        <v>0</v>
      </c>
      <c r="D95" s="146"/>
      <c r="E95" s="146"/>
      <c r="F95" s="108"/>
    </row>
    <row r="96" spans="2:6" ht="15.75">
      <c r="B96" s="142" t="s">
        <v>36</v>
      </c>
      <c r="C96" s="134">
        <f t="shared" si="1"/>
        <v>0</v>
      </c>
      <c r="D96" s="146"/>
      <c r="E96" s="146"/>
      <c r="F96" s="108"/>
    </row>
    <row r="97" spans="2:6" ht="15.75">
      <c r="B97" s="142" t="s">
        <v>37</v>
      </c>
      <c r="C97" s="134">
        <f t="shared" si="1"/>
        <v>0</v>
      </c>
      <c r="D97" s="146"/>
      <c r="E97" s="146"/>
      <c r="F97" s="108"/>
    </row>
    <row r="98" spans="2:6" ht="15.75">
      <c r="B98" s="142" t="s">
        <v>38</v>
      </c>
      <c r="C98" s="134">
        <f t="shared" si="1"/>
        <v>0</v>
      </c>
      <c r="D98" s="146"/>
      <c r="E98" s="146"/>
      <c r="F98" s="108"/>
    </row>
    <row r="99" spans="2:13" s="10" customFormat="1" ht="16.5" thickBot="1">
      <c r="B99" s="143" t="s">
        <v>272</v>
      </c>
      <c r="C99" s="136">
        <f t="shared" si="1"/>
        <v>0</v>
      </c>
      <c r="D99" s="147"/>
      <c r="E99" s="147"/>
      <c r="F99" s="118"/>
      <c r="G99"/>
      <c r="H99"/>
      <c r="I99"/>
      <c r="J99"/>
      <c r="K99"/>
      <c r="L99"/>
      <c r="M99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type="whole" allowBlank="1" showInputMessage="1" showErrorMessage="1" errorTitle="Lçi nhËp d÷ liÖu" error="ChØ nhËp d÷ liÖu kiÓu sè, kh«ng nhËp ch÷." sqref="D5:F5 D12:F12 D19:F19 D26:F26 D33:F33 D40:F40 D47:F47 D54:F54 D61:F61 D68:F68 D75:F75 D82:F82 D86:F86 D93:F93">
      <formula1>0</formula1>
      <formula2>100000</formula2>
    </dataValidation>
    <dataValidation type="whole" allowBlank="1" showErrorMessage="1" errorTitle="Lỗi nhập dữ liệu" error="Chỉ nhập dữ liệu số tối đa 2000" sqref="D6:F11 D20:F25 D94:F99 D13:F18 D27:F32 D34:F39 D41:F46 D48:F53 D55:F60 D62:F67 D69:F74 D87:F92 D76:F81 D83:F85">
      <formula1>0</formula1>
      <formula2>2000</formula2>
    </dataValidation>
    <dataValidation allowBlank="1" showInputMessage="1" showErrorMessage="1" errorTitle="Lçi nhËp d÷ liÖu" error="ChØ nhËp d÷ liÖu kiÓu sè, kh«ng nhËp ch÷." sqref="C5:C99"/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r:id="rId1"/>
  <headerFooter alignWithMargins="0">
    <oddFooter>&amp;L&amp;"Times New Roman,Regular"&amp;10Phiên bản 4.0.1&amp;C&amp;"Times New Roman,Regular"&amp;10Cuối năm&amp;R&amp;"Times New Roman,Regular"&amp;10&amp;A. &amp;P</oddFooter>
  </headerFooter>
  <rowBreaks count="1" manualBreakCount="1">
    <brk id="53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AB45"/>
  <sheetViews>
    <sheetView showGridLines="0" showZeros="0" zoomScale="75" zoomScaleNormal="75" workbookViewId="0" topLeftCell="A1">
      <selection activeCell="G8" sqref="G8"/>
    </sheetView>
  </sheetViews>
  <sheetFormatPr defaultColWidth="9" defaultRowHeight="15"/>
  <cols>
    <col min="1" max="1" width="1.59765625" style="1" customWidth="1"/>
    <col min="2" max="2" width="7.09765625" style="233" hidden="1" customWidth="1"/>
    <col min="3" max="3" width="27.8984375" style="1" customWidth="1"/>
    <col min="4" max="5" width="6.59765625" style="1" customWidth="1"/>
    <col min="6" max="6" width="9.5" style="1" hidden="1" customWidth="1"/>
    <col min="7" max="12" width="6.59765625" style="1" customWidth="1"/>
    <col min="13" max="13" width="11.59765625" style="1" hidden="1" customWidth="1"/>
    <col min="14" max="15" width="6.59765625" style="1" hidden="1" customWidth="1"/>
    <col min="16" max="17" width="6.59765625" style="1" customWidth="1"/>
    <col min="18" max="18" width="1.59765625" style="2" customWidth="1"/>
    <col min="19" max="28" width="2.59765625" style="4" customWidth="1"/>
    <col min="29" max="16384" width="9" style="1" customWidth="1"/>
  </cols>
  <sheetData>
    <row r="1" spans="3:4" ht="18" customHeight="1" thickBot="1">
      <c r="C1" s="3" t="s">
        <v>105</v>
      </c>
      <c r="D1" s="44"/>
    </row>
    <row r="2" spans="3:17" ht="15.75">
      <c r="C2" s="401" t="s">
        <v>85</v>
      </c>
      <c r="D2" s="407" t="s">
        <v>19</v>
      </c>
      <c r="E2" s="407" t="s">
        <v>118</v>
      </c>
      <c r="F2" s="60"/>
      <c r="G2" s="404" t="s">
        <v>86</v>
      </c>
      <c r="H2" s="405"/>
      <c r="I2" s="405"/>
      <c r="J2" s="405"/>
      <c r="K2" s="405"/>
      <c r="L2" s="406"/>
      <c r="M2" s="49"/>
      <c r="N2" s="49"/>
      <c r="O2" s="49"/>
      <c r="P2" s="410" t="s">
        <v>87</v>
      </c>
      <c r="Q2" s="411"/>
    </row>
    <row r="3" spans="3:17" ht="15.75">
      <c r="C3" s="402"/>
      <c r="D3" s="408"/>
      <c r="E3" s="408"/>
      <c r="F3" s="50"/>
      <c r="G3" s="412" t="s">
        <v>88</v>
      </c>
      <c r="H3" s="412"/>
      <c r="I3" s="412" t="s">
        <v>89</v>
      </c>
      <c r="J3" s="412"/>
      <c r="K3" s="412" t="s">
        <v>112</v>
      </c>
      <c r="L3" s="412"/>
      <c r="M3" s="52"/>
      <c r="N3" s="52"/>
      <c r="O3" s="52"/>
      <c r="P3" s="413" t="s">
        <v>31</v>
      </c>
      <c r="Q3" s="414" t="s">
        <v>32</v>
      </c>
    </row>
    <row r="4" spans="3:17" ht="15.75">
      <c r="C4" s="403"/>
      <c r="D4" s="409"/>
      <c r="E4" s="409"/>
      <c r="F4" s="51"/>
      <c r="G4" s="45" t="s">
        <v>19</v>
      </c>
      <c r="H4" s="45" t="s">
        <v>33</v>
      </c>
      <c r="I4" s="45" t="s">
        <v>19</v>
      </c>
      <c r="J4" s="45" t="s">
        <v>33</v>
      </c>
      <c r="K4" s="45" t="s">
        <v>19</v>
      </c>
      <c r="L4" s="45" t="s">
        <v>33</v>
      </c>
      <c r="M4" s="51"/>
      <c r="N4" s="51"/>
      <c r="O4" s="51"/>
      <c r="P4" s="409"/>
      <c r="Q4" s="415"/>
    </row>
    <row r="5" spans="3:28" ht="15.75">
      <c r="C5" s="123" t="s">
        <v>113</v>
      </c>
      <c r="D5" s="124">
        <f>SUM(D7,D26,D32)</f>
        <v>0</v>
      </c>
      <c r="E5" s="124">
        <f>SUM(E7,E26,E32)</f>
        <v>0</v>
      </c>
      <c r="F5" s="124"/>
      <c r="G5" s="124">
        <f aca="true" t="shared" si="0" ref="G5:O5">SUM(G7,G26,G32)</f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5">
        <f t="shared" si="0"/>
        <v>0</v>
      </c>
      <c r="L5" s="125">
        <f t="shared" si="0"/>
        <v>0</v>
      </c>
      <c r="M5" s="125">
        <f t="shared" si="0"/>
        <v>0</v>
      </c>
      <c r="N5" s="125">
        <f t="shared" si="0"/>
        <v>0</v>
      </c>
      <c r="O5" s="125">
        <f t="shared" si="0"/>
        <v>0</v>
      </c>
      <c r="P5" s="124">
        <f>SUM(P7,P26,P32)</f>
        <v>0</v>
      </c>
      <c r="Q5" s="126">
        <f>SUM(Q7,Q26,Q32)</f>
        <v>0</v>
      </c>
      <c r="S5"/>
      <c r="T5"/>
      <c r="U5"/>
      <c r="V5"/>
      <c r="W5"/>
      <c r="X5"/>
      <c r="Y5"/>
      <c r="Z5"/>
      <c r="AA5"/>
      <c r="AB5"/>
    </row>
    <row r="6" spans="2:28" s="233" customFormat="1" ht="15.75" hidden="1">
      <c r="B6" s="233" t="s">
        <v>228</v>
      </c>
      <c r="C6" s="235"/>
      <c r="D6" s="236" t="s">
        <v>229</v>
      </c>
      <c r="E6" s="236" t="s">
        <v>230</v>
      </c>
      <c r="F6" s="237"/>
      <c r="G6" s="236" t="s">
        <v>231</v>
      </c>
      <c r="H6" s="236" t="s">
        <v>232</v>
      </c>
      <c r="I6" s="236" t="s">
        <v>233</v>
      </c>
      <c r="J6" s="236" t="s">
        <v>234</v>
      </c>
      <c r="K6" s="238" t="s">
        <v>235</v>
      </c>
      <c r="L6" s="238" t="s">
        <v>236</v>
      </c>
      <c r="M6" s="237"/>
      <c r="N6" s="238"/>
      <c r="O6" s="238"/>
      <c r="P6" s="236" t="s">
        <v>237</v>
      </c>
      <c r="Q6" s="239" t="s">
        <v>238</v>
      </c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2:28" ht="31.5">
      <c r="B7" s="234">
        <v>1195</v>
      </c>
      <c r="C7" s="127" t="s">
        <v>163</v>
      </c>
      <c r="D7" s="124">
        <f>SUM(D8:D12)</f>
        <v>0</v>
      </c>
      <c r="E7" s="128">
        <f>SUM(E8:E12)</f>
        <v>0</v>
      </c>
      <c r="F7" s="129" t="s">
        <v>174</v>
      </c>
      <c r="G7" s="128">
        <f aca="true" t="shared" si="1" ref="G7:O7">SUM(G8:G12)</f>
        <v>0</v>
      </c>
      <c r="H7" s="128">
        <f t="shared" si="1"/>
        <v>0</v>
      </c>
      <c r="I7" s="128">
        <f t="shared" si="1"/>
        <v>0</v>
      </c>
      <c r="J7" s="128">
        <f t="shared" si="1"/>
        <v>0</v>
      </c>
      <c r="K7" s="128">
        <f t="shared" si="1"/>
        <v>0</v>
      </c>
      <c r="L7" s="128">
        <f t="shared" si="1"/>
        <v>0</v>
      </c>
      <c r="M7" s="129" t="s">
        <v>174</v>
      </c>
      <c r="N7" s="128">
        <f t="shared" si="1"/>
        <v>0</v>
      </c>
      <c r="O7" s="128">
        <f t="shared" si="1"/>
        <v>0</v>
      </c>
      <c r="P7" s="128">
        <f>SUM(P8:P12)</f>
        <v>0</v>
      </c>
      <c r="Q7" s="130">
        <f>SUM(Q8:Q12)</f>
        <v>0</v>
      </c>
      <c r="R7" s="1"/>
      <c r="S7" s="55">
        <f aca="true" t="shared" si="2" ref="S7:S12">IF(OR(D7&lt;E7,D7&lt;P7),"Er","")</f>
      </c>
      <c r="T7" s="55">
        <f aca="true" t="shared" si="3" ref="T7:T12">IF(E7&gt;D7,"Er","")</f>
      </c>
      <c r="U7" s="55">
        <f>IF(G7&lt;H7,"Er","")</f>
      </c>
      <c r="V7" s="55">
        <f>IF(H7&gt;G7,"Er","")</f>
      </c>
      <c r="W7" s="55">
        <f>IF(I7&lt;J7,"Er","")</f>
      </c>
      <c r="X7" s="55">
        <f>IF(J7&gt;I7,"Er","")</f>
      </c>
      <c r="Y7" s="55">
        <f>IF(K7&lt;L7,"Er","")</f>
      </c>
      <c r="Z7" s="55">
        <f>IF(L7&gt;K7,"Er","")</f>
      </c>
      <c r="AA7" s="55">
        <f>IF(OR(P7&gt;D7,P7&lt;Q7),"Er","")</f>
      </c>
      <c r="AB7" s="55">
        <f>IF(OR(Q7&gt;P7,Q7&gt;E7),"Er","")</f>
      </c>
    </row>
    <row r="8" spans="2:28" ht="15.75">
      <c r="B8" s="234">
        <v>1196</v>
      </c>
      <c r="C8" s="98" t="s">
        <v>90</v>
      </c>
      <c r="D8" s="133">
        <f aca="true" t="shared" si="4" ref="D8:E12">SUM(G8,I8,K8)</f>
        <v>0</v>
      </c>
      <c r="E8" s="133">
        <f t="shared" si="4"/>
        <v>0</v>
      </c>
      <c r="F8" s="68">
        <v>1</v>
      </c>
      <c r="G8" s="106"/>
      <c r="H8" s="106"/>
      <c r="I8" s="106"/>
      <c r="J8" s="106"/>
      <c r="K8" s="106"/>
      <c r="L8" s="106"/>
      <c r="M8" s="107">
        <v>1</v>
      </c>
      <c r="N8" s="106">
        <f>IF(SUM(D8)&lt;&gt;0,SUM(D8),"")</f>
      </c>
      <c r="O8" s="106">
        <f>IF(SUM(E8)&lt;&gt;0,SUM(E8),"")</f>
      </c>
      <c r="P8" s="106"/>
      <c r="Q8" s="108"/>
      <c r="R8" s="1"/>
      <c r="S8" s="55">
        <f t="shared" si="2"/>
      </c>
      <c r="T8" s="55">
        <f t="shared" si="3"/>
      </c>
      <c r="U8" s="55">
        <f>IF(G8&gt;G7,"Er","")</f>
      </c>
      <c r="V8" s="55">
        <f>IF(OR(H8&gt;H7,H8&gt;G8),"Er","")</f>
      </c>
      <c r="W8" s="55">
        <f>IF(I8&gt;I7,"Er","")</f>
      </c>
      <c r="X8" s="55">
        <f>IF(OR(J8&gt;I8,J8&gt;J7),"Er","")</f>
      </c>
      <c r="Y8" s="55">
        <f>IF(K8&gt;K7,"Er","")</f>
      </c>
      <c r="Z8" s="55">
        <f>IF(OR(L8&gt;K8,L8&gt;L7),"Er","")</f>
      </c>
      <c r="AA8" s="55">
        <f>IF(OR(P8&gt;D8,P8&gt;P7,P8&lt;Q8),"Er","")</f>
      </c>
      <c r="AB8" s="55">
        <f>IF(OR(Q8&gt;P8,Q8&gt;E8,Q8&gt;Q7),"Er","")</f>
      </c>
    </row>
    <row r="9" spans="2:28" ht="15.75">
      <c r="B9" s="234">
        <v>1197</v>
      </c>
      <c r="C9" s="99" t="s">
        <v>91</v>
      </c>
      <c r="D9" s="134">
        <f t="shared" si="4"/>
        <v>0</v>
      </c>
      <c r="E9" s="134">
        <f t="shared" si="4"/>
        <v>0</v>
      </c>
      <c r="F9" s="69">
        <v>2</v>
      </c>
      <c r="G9" s="106"/>
      <c r="H9" s="106"/>
      <c r="I9" s="106"/>
      <c r="J9" s="106"/>
      <c r="K9" s="106"/>
      <c r="L9" s="106"/>
      <c r="M9" s="109">
        <v>2</v>
      </c>
      <c r="N9" s="106">
        <f aca="true" t="shared" si="5" ref="N9:N37">IF(SUM(D9)&lt;&gt;0,SUM(D9),"")</f>
      </c>
      <c r="O9" s="106">
        <f aca="true" t="shared" si="6" ref="O9:O37">IF(SUM(E9)&lt;&gt;0,SUM(E9),"")</f>
      </c>
      <c r="P9" s="106"/>
      <c r="Q9" s="108"/>
      <c r="R9" s="1"/>
      <c r="S9" s="55">
        <f t="shared" si="2"/>
      </c>
      <c r="T9" s="55">
        <f t="shared" si="3"/>
      </c>
      <c r="U9" s="55">
        <f>IF(G9&gt;G7,"Er","")</f>
      </c>
      <c r="V9" s="55">
        <f>IF(OR(H9&gt;H7,H9&gt;G9),"Er","")</f>
      </c>
      <c r="W9" s="55">
        <f>IF(I9&gt;I7,"Er","")</f>
      </c>
      <c r="X9" s="55">
        <f>IF(OR(J9&gt;I9,J9&gt;J7),"Er","")</f>
      </c>
      <c r="Y9" s="55">
        <f>IF(K9&gt;K7,"Er","")</f>
      </c>
      <c r="Z9" s="55">
        <f>IF(OR(L9&gt;K9,L9&gt;L7),"Er","")</f>
      </c>
      <c r="AA9" s="55">
        <f>IF(OR(P9&gt;D9,P9&gt;P7,P9&lt;Q9),"Er","")</f>
      </c>
      <c r="AB9" s="55">
        <f>IF(OR(Q9&gt;P9,Q9&gt;E9,Q9&gt;Q7),"Er","")</f>
      </c>
    </row>
    <row r="10" spans="2:28" ht="15.75">
      <c r="B10" s="234">
        <v>1198</v>
      </c>
      <c r="C10" s="99" t="s">
        <v>92</v>
      </c>
      <c r="D10" s="134">
        <f t="shared" si="4"/>
        <v>0</v>
      </c>
      <c r="E10" s="134">
        <f t="shared" si="4"/>
        <v>0</v>
      </c>
      <c r="F10" s="70">
        <v>3</v>
      </c>
      <c r="G10" s="106"/>
      <c r="H10" s="106"/>
      <c r="I10" s="106"/>
      <c r="J10" s="106"/>
      <c r="K10" s="106"/>
      <c r="L10" s="106"/>
      <c r="M10" s="110">
        <v>3</v>
      </c>
      <c r="N10" s="106">
        <f t="shared" si="5"/>
      </c>
      <c r="O10" s="106">
        <f t="shared" si="6"/>
      </c>
      <c r="P10" s="106"/>
      <c r="Q10" s="108"/>
      <c r="R10" s="1"/>
      <c r="S10" s="55">
        <f t="shared" si="2"/>
      </c>
      <c r="T10" s="55">
        <f t="shared" si="3"/>
      </c>
      <c r="U10" s="55">
        <f>IF(G10&gt;G7,"Er","")</f>
      </c>
      <c r="V10" s="55">
        <f>IF(OR(H10&gt;H7,H10&gt;G10),"Er","")</f>
      </c>
      <c r="W10" s="55">
        <f>IF(I10&gt;I7,"Er","")</f>
      </c>
      <c r="X10" s="55">
        <f>IF(OR(J10&gt;I10,J10&gt;J7),"Er","")</f>
      </c>
      <c r="Y10" s="55">
        <f>IF(K10&gt;K7,"Er","")</f>
      </c>
      <c r="Z10" s="55">
        <f>IF(OR(L10&gt;K10,L10&gt;L7),"Er","")</f>
      </c>
      <c r="AA10" s="55">
        <f>IF(OR(P10&gt;D10,P10&gt;P7,P10&lt;Q10),"Er","")</f>
      </c>
      <c r="AB10" s="55">
        <f>IF(OR(Q10&gt;P10,Q10&gt;E10,Q10&gt;Q7),"Er","")</f>
      </c>
    </row>
    <row r="11" spans="2:28" ht="15.75">
      <c r="B11" s="234">
        <v>1199</v>
      </c>
      <c r="C11" s="100" t="s">
        <v>93</v>
      </c>
      <c r="D11" s="134">
        <f t="shared" si="4"/>
        <v>0</v>
      </c>
      <c r="E11" s="134">
        <f t="shared" si="4"/>
        <v>0</v>
      </c>
      <c r="F11" s="70">
        <v>4</v>
      </c>
      <c r="G11" s="111"/>
      <c r="H11" s="111"/>
      <c r="I11" s="111"/>
      <c r="J11" s="111"/>
      <c r="K11" s="111"/>
      <c r="L11" s="111"/>
      <c r="M11" s="110">
        <v>4</v>
      </c>
      <c r="N11" s="106">
        <f t="shared" si="5"/>
      </c>
      <c r="O11" s="106">
        <f t="shared" si="6"/>
      </c>
      <c r="P11" s="111"/>
      <c r="Q11" s="112"/>
      <c r="R11" s="1"/>
      <c r="S11" s="55">
        <f t="shared" si="2"/>
      </c>
      <c r="T11" s="55">
        <f t="shared" si="3"/>
      </c>
      <c r="U11" s="55">
        <f>IF(G11&gt;G7,"Er","")</f>
      </c>
      <c r="V11" s="55">
        <f>IF(OR(H11&gt;H7,H11&gt;G11),"Er","")</f>
      </c>
      <c r="W11" s="55">
        <f>IF(I11&gt;I7,"Er","")</f>
      </c>
      <c r="X11" s="55">
        <f>IF(OR(J11&gt;I11,J11&gt;J7),"Er","")</f>
      </c>
      <c r="Y11" s="55">
        <f>IF(K11&gt;K7,"Er","")</f>
      </c>
      <c r="Z11" s="55">
        <f>IF(OR(L11&gt;K11,L11&gt;L7),"Er","")</f>
      </c>
      <c r="AA11" s="55">
        <f>IF(OR(P11&gt;D11,P11&gt;P7,P11&lt;Q11),"Er","")</f>
      </c>
      <c r="AB11" s="55">
        <f>IF(OR(Q11&gt;P11,Q11&gt;E11,Q11&gt;Q7),"Er","")</f>
      </c>
    </row>
    <row r="12" spans="2:28" ht="15.75">
      <c r="B12" s="234">
        <v>1200</v>
      </c>
      <c r="C12" s="101" t="s">
        <v>217</v>
      </c>
      <c r="D12" s="135">
        <f t="shared" si="4"/>
        <v>0</v>
      </c>
      <c r="E12" s="135">
        <f t="shared" si="4"/>
        <v>0</v>
      </c>
      <c r="F12" s="70">
        <v>5</v>
      </c>
      <c r="G12" s="113"/>
      <c r="H12" s="113"/>
      <c r="I12" s="113"/>
      <c r="J12" s="113"/>
      <c r="K12" s="113"/>
      <c r="L12" s="113"/>
      <c r="M12" s="110">
        <v>5</v>
      </c>
      <c r="N12" s="106">
        <f t="shared" si="5"/>
      </c>
      <c r="O12" s="106">
        <f t="shared" si="6"/>
      </c>
      <c r="P12" s="113"/>
      <c r="Q12" s="114"/>
      <c r="R12" s="1"/>
      <c r="S12" s="55">
        <f t="shared" si="2"/>
      </c>
      <c r="T12" s="55">
        <f t="shared" si="3"/>
      </c>
      <c r="U12" s="55">
        <f>IF(G12&gt;G7,"Er","")</f>
      </c>
      <c r="V12" s="55">
        <f>IF(OR(H12&gt;H7,H12&gt;G12),"Er","")</f>
      </c>
      <c r="W12" s="55">
        <f>IF(I12&gt;I7,"Er","")</f>
      </c>
      <c r="X12" s="55">
        <f>IF(OR(J12&gt;I12,J12&gt;J7),"Er","")</f>
      </c>
      <c r="Y12" s="55">
        <f>IF(K12&gt;K7,"Er","")</f>
      </c>
      <c r="Z12" s="55">
        <f>IF(OR(L12&gt;K12,L12&gt;L7),"Er","")</f>
      </c>
      <c r="AA12" s="55">
        <f>IF(OR(P12&gt;D12,P12&gt;P7,P12&lt;Q12),"Er","")</f>
      </c>
      <c r="AB12" s="55">
        <f>IF(OR(Q12&gt;P12,Q12&gt;E12,Q12&gt;Q7),"Er","")</f>
      </c>
    </row>
    <row r="13" spans="2:28" ht="15.75">
      <c r="B13" s="234">
        <v>1201</v>
      </c>
      <c r="C13" s="131" t="s">
        <v>94</v>
      </c>
      <c r="D13" s="128">
        <f>SUM(D14:D18)</f>
        <v>0</v>
      </c>
      <c r="E13" s="128">
        <f>SUM(E14:E18)</f>
        <v>0</v>
      </c>
      <c r="F13" s="129" t="s">
        <v>175</v>
      </c>
      <c r="G13" s="128">
        <f aca="true" t="shared" si="7" ref="G13:L13">G7</f>
        <v>0</v>
      </c>
      <c r="H13" s="128">
        <f t="shared" si="7"/>
        <v>0</v>
      </c>
      <c r="I13" s="128">
        <f t="shared" si="7"/>
        <v>0</v>
      </c>
      <c r="J13" s="128">
        <f t="shared" si="7"/>
        <v>0</v>
      </c>
      <c r="K13" s="128">
        <f t="shared" si="7"/>
        <v>0</v>
      </c>
      <c r="L13" s="128">
        <f t="shared" si="7"/>
        <v>0</v>
      </c>
      <c r="M13" s="129" t="s">
        <v>175</v>
      </c>
      <c r="N13" s="132">
        <f t="shared" si="5"/>
      </c>
      <c r="O13" s="132">
        <f t="shared" si="6"/>
      </c>
      <c r="P13" s="128">
        <f>P7</f>
        <v>0</v>
      </c>
      <c r="Q13" s="130">
        <f>Q7</f>
        <v>0</v>
      </c>
      <c r="R13" s="1"/>
      <c r="S13" s="55">
        <f>IF(OR(D13&lt;E13,D13&lt;P13,D13&lt;&gt;D7),"Er","")</f>
      </c>
      <c r="T13" s="55">
        <f>IF(OR(E13&gt;D13,E13&lt;Q13,E13&lt;&gt;E7),"Er","")</f>
      </c>
      <c r="U13" s="55">
        <f aca="true" t="shared" si="8" ref="U13:Z13">IF(AND(G13&lt;&gt;SUM(G14:G18),G13&lt;&gt;""),"Er","")</f>
      </c>
      <c r="V13" s="55">
        <f t="shared" si="8"/>
      </c>
      <c r="W13" s="55">
        <f t="shared" si="8"/>
      </c>
      <c r="X13" s="55">
        <f t="shared" si="8"/>
      </c>
      <c r="Y13" s="55">
        <f t="shared" si="8"/>
      </c>
      <c r="Z13" s="55">
        <f t="shared" si="8"/>
      </c>
      <c r="AA13" s="55">
        <f>IF(OR(P13&lt;Q13,P13&gt;D13,AND(P13&lt;&gt;SUM(P14:P18),P13&lt;&gt;"")),"Er","")</f>
      </c>
      <c r="AB13" s="55">
        <f>IF(OR(Q13&gt;P13,Q13&gt;E13,AND(Q13&lt;&gt;SUM(Q14:Q18),Q13&lt;&gt;"")),"Er","")</f>
      </c>
    </row>
    <row r="14" spans="2:28" ht="15.75">
      <c r="B14" s="234">
        <v>1202</v>
      </c>
      <c r="C14" s="102" t="s">
        <v>95</v>
      </c>
      <c r="D14" s="133">
        <f aca="true" t="shared" si="9" ref="D14:E18">SUM(G14,I14,K14)</f>
        <v>0</v>
      </c>
      <c r="E14" s="133">
        <f t="shared" si="9"/>
        <v>0</v>
      </c>
      <c r="F14" s="68">
        <v>1</v>
      </c>
      <c r="G14" s="106"/>
      <c r="H14" s="106"/>
      <c r="I14" s="106"/>
      <c r="J14" s="106"/>
      <c r="K14" s="106"/>
      <c r="L14" s="106"/>
      <c r="M14" s="107">
        <v>1</v>
      </c>
      <c r="N14" s="106">
        <f t="shared" si="5"/>
      </c>
      <c r="O14" s="106">
        <f t="shared" si="6"/>
      </c>
      <c r="P14" s="106"/>
      <c r="Q14" s="108"/>
      <c r="R14" s="1"/>
      <c r="S14" s="55">
        <f>IF(OR(D14&lt;E14,D14&lt;P14),"Er","")</f>
      </c>
      <c r="T14" s="55">
        <f>IF(E14&gt;D14,"Er","")</f>
      </c>
      <c r="U14" s="55">
        <f>IF(G14&gt;G13,"Er","")</f>
      </c>
      <c r="V14" s="55">
        <f>IF(OR(H14&gt;H13,H14&gt;G14),"Er","")</f>
      </c>
      <c r="W14" s="55">
        <f>IF(I14&gt;I13,"Er","")</f>
      </c>
      <c r="X14" s="55">
        <f>IF(OR(J14&gt;I14,J14&gt;J13),"Er","")</f>
      </c>
      <c r="Y14" s="55">
        <f>IF(K14&gt;K13,"Er","")</f>
      </c>
      <c r="Z14" s="55">
        <f>IF(OR(L14&gt;K14,L14&gt;L13),"Er","")</f>
      </c>
      <c r="AA14" s="55">
        <f>IF(OR(P14&gt;D14,P14&gt;P13,P14&lt;Q14),"Er","")</f>
      </c>
      <c r="AB14" s="55">
        <f>IF(OR(Q14&gt;P14,Q14&gt;E14,Q14&gt;Q13),"Er","")</f>
      </c>
    </row>
    <row r="15" spans="2:28" ht="15.75">
      <c r="B15" s="234">
        <v>1203</v>
      </c>
      <c r="C15" s="103" t="s">
        <v>91</v>
      </c>
      <c r="D15" s="134">
        <f t="shared" si="9"/>
        <v>0</v>
      </c>
      <c r="E15" s="134">
        <f t="shared" si="9"/>
        <v>0</v>
      </c>
      <c r="F15" s="69">
        <v>2</v>
      </c>
      <c r="G15" s="106"/>
      <c r="H15" s="106"/>
      <c r="I15" s="106"/>
      <c r="J15" s="106"/>
      <c r="K15" s="106"/>
      <c r="L15" s="106"/>
      <c r="M15" s="109">
        <v>2</v>
      </c>
      <c r="N15" s="106">
        <f t="shared" si="5"/>
      </c>
      <c r="O15" s="106">
        <f t="shared" si="6"/>
      </c>
      <c r="P15" s="106"/>
      <c r="Q15" s="108"/>
      <c r="R15" s="1"/>
      <c r="S15" s="55">
        <f>IF(OR(D15&lt;E15,D15&lt;P15),"Er","")</f>
      </c>
      <c r="T15" s="55">
        <f>IF(E15&gt;D15,"Er","")</f>
      </c>
      <c r="U15" s="55">
        <f>IF(G15&gt;G13,"Er","")</f>
      </c>
      <c r="V15" s="55">
        <f>IF(OR(H15&gt;H13,H15&gt;G15),"Er","")</f>
      </c>
      <c r="W15" s="55">
        <f>IF(I15&gt;I13,"Er","")</f>
      </c>
      <c r="X15" s="55">
        <f>IF(OR(J15&gt;I15,J15&gt;J13),"Er","")</f>
      </c>
      <c r="Y15" s="55">
        <f>IF(K15&gt;K13,"Er","")</f>
      </c>
      <c r="Z15" s="55">
        <f>IF(OR(L15&gt;K15,L15&gt;L13),"Er","")</f>
      </c>
      <c r="AA15" s="55">
        <f>IF(OR(P15&gt;D15,P15&gt;P13,P15&lt;Q15),"Er","")</f>
      </c>
      <c r="AB15" s="55">
        <f>IF(OR(Q15&gt;P15,Q15&gt;E15,Q15&gt;Q13),"Er","")</f>
      </c>
    </row>
    <row r="16" spans="2:28" ht="15.75">
      <c r="B16" s="234">
        <v>1204</v>
      </c>
      <c r="C16" s="103" t="s">
        <v>92</v>
      </c>
      <c r="D16" s="134">
        <f t="shared" si="9"/>
        <v>0</v>
      </c>
      <c r="E16" s="134">
        <f t="shared" si="9"/>
        <v>0</v>
      </c>
      <c r="F16" s="70">
        <v>3</v>
      </c>
      <c r="G16" s="106"/>
      <c r="H16" s="106"/>
      <c r="I16" s="106"/>
      <c r="J16" s="106"/>
      <c r="K16" s="106"/>
      <c r="L16" s="106"/>
      <c r="M16" s="110">
        <v>3</v>
      </c>
      <c r="N16" s="106">
        <f t="shared" si="5"/>
      </c>
      <c r="O16" s="106">
        <f t="shared" si="6"/>
      </c>
      <c r="P16" s="106"/>
      <c r="Q16" s="108"/>
      <c r="R16" s="1"/>
      <c r="S16" s="55">
        <f>IF(OR(D16&lt;E16,D16&lt;P16),"Er","")</f>
      </c>
      <c r="T16" s="55">
        <f>IF(E16&gt;D16,"Er","")</f>
      </c>
      <c r="U16" s="55">
        <f>IF(G16&gt;G13,"Er","")</f>
      </c>
      <c r="V16" s="55">
        <f>IF(OR(H16&gt;H13,H16&gt;G16),"Er","")</f>
      </c>
      <c r="W16" s="55">
        <f>IF(I16&gt;I13,"Er","")</f>
      </c>
      <c r="X16" s="55">
        <f>IF(OR(J16&gt;I16,J16&gt;J13),"Er","")</f>
      </c>
      <c r="Y16" s="55">
        <f>IF(K16&gt;K13,"Er","")</f>
      </c>
      <c r="Z16" s="55">
        <f>IF(OR(L16&gt;K16,L16&gt;L13),"Er","")</f>
      </c>
      <c r="AA16" s="55">
        <f>IF(OR(P16&gt;D16,P16&gt;P13,P16&lt;Q16),"Er","")</f>
      </c>
      <c r="AB16" s="55">
        <f>IF(OR(Q16&gt;P16,Q16&gt;E16,Q16&gt;Q13),"Er","")</f>
      </c>
    </row>
    <row r="17" spans="2:28" ht="15.75">
      <c r="B17" s="234">
        <v>1205</v>
      </c>
      <c r="C17" s="100" t="s">
        <v>218</v>
      </c>
      <c r="D17" s="134">
        <f t="shared" si="9"/>
        <v>0</v>
      </c>
      <c r="E17" s="134">
        <f t="shared" si="9"/>
        <v>0</v>
      </c>
      <c r="F17" s="70">
        <v>4</v>
      </c>
      <c r="G17" s="111"/>
      <c r="H17" s="111"/>
      <c r="I17" s="111"/>
      <c r="J17" s="111"/>
      <c r="K17" s="111"/>
      <c r="L17" s="111"/>
      <c r="M17" s="110">
        <v>4</v>
      </c>
      <c r="N17" s="106">
        <f>IF(SUM(D17)&lt;&gt;0,SUM(D17),"")</f>
      </c>
      <c r="O17" s="106">
        <f>IF(SUM(E17)&lt;&gt;0,SUM(E17),"")</f>
      </c>
      <c r="P17" s="111"/>
      <c r="Q17" s="112"/>
      <c r="R17" s="1"/>
      <c r="S17" s="55">
        <f>IF(OR(D17&lt;E17,D17&lt;P17),"Er","")</f>
      </c>
      <c r="T17" s="55">
        <f>IF(E17&gt;D17,"Er","")</f>
      </c>
      <c r="U17" s="55">
        <f>IF(G17&gt;G13,"Er","")</f>
      </c>
      <c r="V17" s="55">
        <f>IF(OR(H17&gt;H13,H17&gt;G17),"Er","")</f>
      </c>
      <c r="W17" s="55">
        <f>IF(I17&gt;I13,"Er","")</f>
      </c>
      <c r="X17" s="55">
        <f>IF(OR(J17&gt;I17,J17&gt;J13),"Er","")</f>
      </c>
      <c r="Y17" s="55">
        <f>IF(K17&gt;K13,"Er","")</f>
      </c>
      <c r="Z17" s="55">
        <f>IF(OR(L17&gt;K17,L17&gt;L13),"Er","")</f>
      </c>
      <c r="AA17" s="55">
        <f>IF(OR(P17&gt;D17,P17&gt;P13,P17&lt;Q17),"Er","")</f>
      </c>
      <c r="AB17" s="55">
        <f>IF(OR(Q17&gt;P17,Q17&gt;E17,Q17&gt;Q13),"Er","")</f>
      </c>
    </row>
    <row r="18" spans="2:28" ht="15.75">
      <c r="B18" s="234">
        <v>1206</v>
      </c>
      <c r="C18" s="101" t="s">
        <v>219</v>
      </c>
      <c r="D18" s="135">
        <f t="shared" si="9"/>
        <v>0</v>
      </c>
      <c r="E18" s="135">
        <f t="shared" si="9"/>
        <v>0</v>
      </c>
      <c r="F18" s="70">
        <v>5</v>
      </c>
      <c r="G18" s="113"/>
      <c r="H18" s="113"/>
      <c r="I18" s="113"/>
      <c r="J18" s="113"/>
      <c r="K18" s="113"/>
      <c r="L18" s="113"/>
      <c r="M18" s="110">
        <v>5</v>
      </c>
      <c r="N18" s="106">
        <f>IF(SUM(D18)&lt;&gt;0,SUM(D18),"")</f>
      </c>
      <c r="O18" s="106">
        <f>IF(SUM(E18)&lt;&gt;0,SUM(E18),"")</f>
      </c>
      <c r="P18" s="113"/>
      <c r="Q18" s="114"/>
      <c r="R18" s="1"/>
      <c r="S18" s="55">
        <f>IF(OR(D18&lt;E18,D18&lt;P18),"Er","")</f>
      </c>
      <c r="T18" s="55">
        <f>IF(E18&gt;D18,"Er","")</f>
      </c>
      <c r="U18" s="55">
        <f>IF(G18&gt;G13,"Er","")</f>
      </c>
      <c r="V18" s="55">
        <f>IF(OR(H18&gt;H13,H18&gt;G18),"Er","")</f>
      </c>
      <c r="W18" s="55">
        <f>IF(I18&gt;I13,"Er","")</f>
      </c>
      <c r="X18" s="55">
        <f>IF(OR(J18&gt;I18,J18&gt;J13),"Er","")</f>
      </c>
      <c r="Y18" s="55">
        <f>IF(K18&gt;K13,"Er","")</f>
      </c>
      <c r="Z18" s="55">
        <f>IF(OR(L18&gt;K18,L18&gt;L13),"Er","")</f>
      </c>
      <c r="AA18" s="55">
        <f>IF(OR(P18&gt;D18,P18&gt;P13,P18&lt;Q18),"Er","")</f>
      </c>
      <c r="AB18" s="55">
        <f>IF(OR(Q18&gt;P18,Q18&gt;E18,Q18&gt;Q13),"Er","")</f>
      </c>
    </row>
    <row r="19" spans="2:28" ht="15.75">
      <c r="B19" s="234">
        <v>1207</v>
      </c>
      <c r="C19" s="131" t="s">
        <v>96</v>
      </c>
      <c r="D19" s="128">
        <f>SUM(D20:D24)</f>
        <v>0</v>
      </c>
      <c r="E19" s="128">
        <f>SUM(E20:E24)</f>
        <v>0</v>
      </c>
      <c r="F19" s="129" t="s">
        <v>176</v>
      </c>
      <c r="G19" s="128">
        <f aca="true" t="shared" si="10" ref="G19:L19">G7</f>
        <v>0</v>
      </c>
      <c r="H19" s="128">
        <f t="shared" si="10"/>
        <v>0</v>
      </c>
      <c r="I19" s="128">
        <f t="shared" si="10"/>
        <v>0</v>
      </c>
      <c r="J19" s="128">
        <f t="shared" si="10"/>
        <v>0</v>
      </c>
      <c r="K19" s="128">
        <f t="shared" si="10"/>
        <v>0</v>
      </c>
      <c r="L19" s="128">
        <f t="shared" si="10"/>
        <v>0</v>
      </c>
      <c r="M19" s="129" t="s">
        <v>176</v>
      </c>
      <c r="N19" s="132">
        <f t="shared" si="5"/>
      </c>
      <c r="O19" s="132">
        <f t="shared" si="6"/>
      </c>
      <c r="P19" s="128">
        <f>P7</f>
        <v>0</v>
      </c>
      <c r="Q19" s="130">
        <f>Q7</f>
        <v>0</v>
      </c>
      <c r="R19" s="1"/>
      <c r="S19" s="55">
        <f>IF(OR(D19&lt;E19,D19&lt;P19,D19&lt;&gt;D7),"Er","")</f>
      </c>
      <c r="T19" s="55">
        <f>IF(OR(E19&gt;D19,E19&lt;Q19,E19&lt;&gt;E7),"Er","")</f>
      </c>
      <c r="U19" s="55">
        <f aca="true" t="shared" si="11" ref="U19:Z19">IF(AND(G19&lt;&gt;SUM(G20:G24),G19&lt;&gt;""),"Er","")</f>
      </c>
      <c r="V19" s="55">
        <f t="shared" si="11"/>
      </c>
      <c r="W19" s="55">
        <f t="shared" si="11"/>
      </c>
      <c r="X19" s="55">
        <f t="shared" si="11"/>
      </c>
      <c r="Y19" s="55">
        <f t="shared" si="11"/>
      </c>
      <c r="Z19" s="55">
        <f t="shared" si="11"/>
      </c>
      <c r="AA19" s="55">
        <f>IF(OR(P19&lt;Q19,P19&gt;D19,AND(P19&lt;&gt;SUM(P20:P24),P19&lt;&gt;"")),"Er","")</f>
      </c>
      <c r="AB19" s="55">
        <f>IF(OR(Q19&gt;P19,Q19&gt;E19,AND(Q19&lt;&gt;SUM(Q20:Q24),Q19&lt;&gt;"")),"Er","")</f>
      </c>
    </row>
    <row r="20" spans="2:28" ht="15.75">
      <c r="B20" s="234">
        <v>1208</v>
      </c>
      <c r="C20" s="102" t="s">
        <v>95</v>
      </c>
      <c r="D20" s="133">
        <f aca="true" t="shared" si="12" ref="D20:E24">SUM(G20,I20,K20)</f>
        <v>0</v>
      </c>
      <c r="E20" s="133">
        <f t="shared" si="12"/>
        <v>0</v>
      </c>
      <c r="F20" s="68">
        <v>1</v>
      </c>
      <c r="G20" s="106"/>
      <c r="H20" s="106"/>
      <c r="I20" s="106"/>
      <c r="J20" s="106"/>
      <c r="K20" s="106"/>
      <c r="L20" s="106"/>
      <c r="M20" s="107">
        <v>1</v>
      </c>
      <c r="N20" s="106">
        <f t="shared" si="5"/>
      </c>
      <c r="O20" s="106">
        <f t="shared" si="6"/>
      </c>
      <c r="P20" s="106"/>
      <c r="Q20" s="108"/>
      <c r="R20" s="1"/>
      <c r="S20" s="55">
        <f aca="true" t="shared" si="13" ref="S20:S35">IF(OR(D20&lt;E20,D20&lt;P20),"Er","")</f>
      </c>
      <c r="T20" s="55">
        <f aca="true" t="shared" si="14" ref="T20:T35">IF(E20&gt;D20,"Er","")</f>
      </c>
      <c r="U20" s="55">
        <f>IF(G20&gt;G19,"Er","")</f>
      </c>
      <c r="V20" s="55">
        <f>IF(OR(H20&gt;H19,H20&gt;G20),"Er","")</f>
      </c>
      <c r="W20" s="55">
        <f>IF(I20&gt;I19,"Er","")</f>
      </c>
      <c r="X20" s="55">
        <f>IF(OR(J20&gt;I20,J20&gt;J19),"Er","")</f>
      </c>
      <c r="Y20" s="55">
        <f>IF(K20&gt;K19,"Er","")</f>
      </c>
      <c r="Z20" s="55">
        <f>IF(OR(L20&gt;K20,L20&gt;L19),"Er","")</f>
      </c>
      <c r="AA20" s="55">
        <f>IF(OR(P20&gt;D20,P20&gt;P19,P20&lt;Q20),"Er","")</f>
      </c>
      <c r="AB20" s="55">
        <f>IF(OR(Q20&gt;P20,Q20&gt;E20,Q20&gt;Q19),"Er","")</f>
      </c>
    </row>
    <row r="21" spans="2:28" ht="15.75">
      <c r="B21" s="234">
        <v>1209</v>
      </c>
      <c r="C21" s="103" t="s">
        <v>91</v>
      </c>
      <c r="D21" s="134">
        <f t="shared" si="12"/>
        <v>0</v>
      </c>
      <c r="E21" s="134">
        <f t="shared" si="12"/>
        <v>0</v>
      </c>
      <c r="F21" s="69">
        <v>2</v>
      </c>
      <c r="G21" s="106"/>
      <c r="H21" s="106"/>
      <c r="I21" s="106"/>
      <c r="J21" s="106"/>
      <c r="K21" s="106"/>
      <c r="L21" s="106"/>
      <c r="M21" s="109">
        <v>2</v>
      </c>
      <c r="N21" s="106">
        <f t="shared" si="5"/>
      </c>
      <c r="O21" s="106">
        <f t="shared" si="6"/>
      </c>
      <c r="P21" s="106"/>
      <c r="Q21" s="108"/>
      <c r="R21" s="1"/>
      <c r="S21" s="55">
        <f t="shared" si="13"/>
      </c>
      <c r="T21" s="55">
        <f t="shared" si="14"/>
      </c>
      <c r="U21" s="55">
        <f>IF(G21&gt;G19,"Er","")</f>
      </c>
      <c r="V21" s="55">
        <f>IF(OR(H21&gt;H19,H21&gt;G21),"Er","")</f>
      </c>
      <c r="W21" s="55">
        <f>IF(I21&gt;I19,"Er","")</f>
      </c>
      <c r="X21" s="55">
        <f>IF(OR(J21&gt;I21,J21&gt;J19),"Er","")</f>
      </c>
      <c r="Y21" s="55">
        <f>IF(K21&gt;K19,"Er","")</f>
      </c>
      <c r="Z21" s="55">
        <f>IF(OR(L21&gt;K21,L21&gt;L19),"Er","")</f>
      </c>
      <c r="AA21" s="55">
        <f>IF(OR(P21&gt;D21,P21&gt;P19,P21&lt;Q21),"Er","")</f>
      </c>
      <c r="AB21" s="55">
        <f>IF(OR(Q21&gt;P21,Q21&gt;E21,Q21&gt;Q19),"Er","")</f>
      </c>
    </row>
    <row r="22" spans="2:28" ht="15.75">
      <c r="B22" s="234">
        <v>1210</v>
      </c>
      <c r="C22" s="103" t="s">
        <v>92</v>
      </c>
      <c r="D22" s="134">
        <f t="shared" si="12"/>
        <v>0</v>
      </c>
      <c r="E22" s="134">
        <f t="shared" si="12"/>
        <v>0</v>
      </c>
      <c r="F22" s="70">
        <v>3</v>
      </c>
      <c r="G22" s="106"/>
      <c r="H22" s="106"/>
      <c r="I22" s="106"/>
      <c r="J22" s="106"/>
      <c r="K22" s="106"/>
      <c r="L22" s="106"/>
      <c r="M22" s="110">
        <v>3</v>
      </c>
      <c r="N22" s="106">
        <f t="shared" si="5"/>
      </c>
      <c r="O22" s="106">
        <f t="shared" si="6"/>
      </c>
      <c r="P22" s="106"/>
      <c r="Q22" s="108"/>
      <c r="R22" s="1"/>
      <c r="S22" s="55">
        <f t="shared" si="13"/>
      </c>
      <c r="T22" s="55">
        <f t="shared" si="14"/>
      </c>
      <c r="U22" s="55">
        <f>IF(G22&gt;G19,"Er","")</f>
      </c>
      <c r="V22" s="55">
        <f>IF(OR(H22&gt;H19,H22&gt;G22),"Er","")</f>
      </c>
      <c r="W22" s="55">
        <f>IF(I22&gt;I19,"Er","")</f>
      </c>
      <c r="X22" s="55">
        <f>IF(OR(J22&gt;I22,J22&gt;J19),"Er","")</f>
      </c>
      <c r="Y22" s="55">
        <f>IF(K22&gt;K19,"Er","")</f>
      </c>
      <c r="Z22" s="55">
        <f>IF(OR(L22&gt;K22,L22&gt;L19),"Er","")</f>
      </c>
      <c r="AA22" s="55">
        <f>IF(OR(P22&gt;D22,P22&gt;P19,P22&lt;Q22),"Er","")</f>
      </c>
      <c r="AB22" s="55">
        <f>IF(OR(Q22&gt;P22,Q22&gt;E22,Q22&gt;Q19),"Er","")</f>
      </c>
    </row>
    <row r="23" spans="2:28" ht="15.75">
      <c r="B23" s="234">
        <v>1211</v>
      </c>
      <c r="C23" s="100" t="s">
        <v>218</v>
      </c>
      <c r="D23" s="134">
        <f t="shared" si="12"/>
        <v>0</v>
      </c>
      <c r="E23" s="134">
        <f t="shared" si="12"/>
        <v>0</v>
      </c>
      <c r="F23" s="70">
        <v>4</v>
      </c>
      <c r="G23" s="111"/>
      <c r="H23" s="111"/>
      <c r="I23" s="111"/>
      <c r="J23" s="111"/>
      <c r="K23" s="111"/>
      <c r="L23" s="111"/>
      <c r="M23" s="110">
        <v>4</v>
      </c>
      <c r="N23" s="106">
        <f t="shared" si="5"/>
      </c>
      <c r="O23" s="106">
        <f t="shared" si="6"/>
      </c>
      <c r="P23" s="111"/>
      <c r="Q23" s="112"/>
      <c r="R23" s="1"/>
      <c r="S23" s="55">
        <f>IF(OR(D23&lt;E23,D23&lt;P23),"Er","")</f>
      </c>
      <c r="T23" s="55">
        <f>IF(E23&gt;D23,"Er","")</f>
      </c>
      <c r="U23" s="55">
        <f>IF(G23&gt;G19,"Er","")</f>
      </c>
      <c r="V23" s="55">
        <f>IF(OR(H23&gt;H19,H23&gt;G23),"Er","")</f>
      </c>
      <c r="W23" s="55">
        <f>IF(I23&gt;I19,"Er","")</f>
      </c>
      <c r="X23" s="55">
        <f>IF(OR(J23&gt;I23,J23&gt;J19),"Er","")</f>
      </c>
      <c r="Y23" s="55">
        <f>IF(K23&gt;K19,"Er","")</f>
      </c>
      <c r="Z23" s="55">
        <f>IF(OR(L23&gt;K23,L23&gt;L19),"Er","")</f>
      </c>
      <c r="AA23" s="55">
        <f>IF(OR(P23&gt;D23,P23&gt;P19,P23&lt;Q23),"Er","")</f>
      </c>
      <c r="AB23" s="55">
        <f>IF(OR(Q23&gt;P23,Q23&gt;E23,Q23&gt;Q19),"Er","")</f>
      </c>
    </row>
    <row r="24" spans="2:28" ht="15.75">
      <c r="B24" s="234">
        <v>1212</v>
      </c>
      <c r="C24" s="101" t="s">
        <v>219</v>
      </c>
      <c r="D24" s="135">
        <f t="shared" si="12"/>
        <v>0</v>
      </c>
      <c r="E24" s="135">
        <f t="shared" si="12"/>
        <v>0</v>
      </c>
      <c r="F24" s="70">
        <v>5</v>
      </c>
      <c r="G24" s="113"/>
      <c r="H24" s="113"/>
      <c r="I24" s="113"/>
      <c r="J24" s="113"/>
      <c r="K24" s="113"/>
      <c r="L24" s="113"/>
      <c r="M24" s="110">
        <v>5</v>
      </c>
      <c r="N24" s="106">
        <f t="shared" si="5"/>
      </c>
      <c r="O24" s="106">
        <f t="shared" si="6"/>
      </c>
      <c r="P24" s="113"/>
      <c r="Q24" s="114"/>
      <c r="R24" s="1"/>
      <c r="S24" s="55">
        <f>IF(OR(D24&lt;E24,D24&lt;P24),"Er","")</f>
      </c>
      <c r="T24" s="55">
        <f>IF(E24&gt;D24,"Er","")</f>
      </c>
      <c r="U24" s="55">
        <f>IF(G24&gt;G19,"Er","")</f>
      </c>
      <c r="V24" s="55">
        <f>IF(OR(H24&gt;H19,H24&gt;G24),"Er","")</f>
      </c>
      <c r="W24" s="55">
        <f>IF(I24&gt;I19,"Er","")</f>
      </c>
      <c r="X24" s="55">
        <f>IF(OR(J24&gt;I24,J24&gt;J19),"Er","")</f>
      </c>
      <c r="Y24" s="55">
        <f>IF(K24&gt;K19,"Er","")</f>
      </c>
      <c r="Z24" s="55">
        <f>IF(OR(L24&gt;K24,L24&gt;L19),"Er","")</f>
      </c>
      <c r="AA24" s="55">
        <f>IF(OR(P24&gt;D24,P24&gt;P19,P24&lt;Q24),"Er","")</f>
      </c>
      <c r="AB24" s="55">
        <f>IF(OR(Q24&gt;P24,Q24&gt;E24,Q24&gt;Q19),"Er","")</f>
      </c>
    </row>
    <row r="25" spans="2:28" s="233" customFormat="1" ht="15.75" hidden="1">
      <c r="B25" s="233" t="s">
        <v>228</v>
      </c>
      <c r="C25" s="235"/>
      <c r="D25" s="236" t="s">
        <v>229</v>
      </c>
      <c r="E25" s="236" t="s">
        <v>230</v>
      </c>
      <c r="F25" s="237"/>
      <c r="G25" s="236" t="s">
        <v>231</v>
      </c>
      <c r="H25" s="236" t="s">
        <v>232</v>
      </c>
      <c r="I25" s="236" t="s">
        <v>233</v>
      </c>
      <c r="J25" s="236" t="s">
        <v>234</v>
      </c>
      <c r="K25" s="238" t="s">
        <v>235</v>
      </c>
      <c r="L25" s="238" t="s">
        <v>236</v>
      </c>
      <c r="M25" s="237"/>
      <c r="N25" s="238"/>
      <c r="O25" s="238"/>
      <c r="P25" s="236" t="s">
        <v>237</v>
      </c>
      <c r="Q25" s="239" t="s">
        <v>238</v>
      </c>
      <c r="S25" s="241"/>
      <c r="T25" s="241"/>
      <c r="U25" s="241"/>
      <c r="V25" s="241"/>
      <c r="W25" s="241"/>
      <c r="X25" s="241"/>
      <c r="Y25" s="241"/>
      <c r="Z25" s="241"/>
      <c r="AA25" s="241"/>
      <c r="AB25" s="241"/>
    </row>
    <row r="26" spans="2:28" ht="15.75">
      <c r="B26" s="234">
        <v>1213</v>
      </c>
      <c r="C26" s="127" t="s">
        <v>162</v>
      </c>
      <c r="D26" s="128">
        <f>SUM(D27:D31)</f>
        <v>0</v>
      </c>
      <c r="E26" s="128">
        <f>SUM(E27:E31)</f>
        <v>0</v>
      </c>
      <c r="F26" s="129" t="s">
        <v>174</v>
      </c>
      <c r="G26" s="128">
        <f aca="true" t="shared" si="15" ref="G26:L26">SUM(G27:G31)</f>
        <v>0</v>
      </c>
      <c r="H26" s="128">
        <f t="shared" si="15"/>
        <v>0</v>
      </c>
      <c r="I26" s="128">
        <f t="shared" si="15"/>
        <v>0</v>
      </c>
      <c r="J26" s="128">
        <f t="shared" si="15"/>
        <v>0</v>
      </c>
      <c r="K26" s="128">
        <f t="shared" si="15"/>
        <v>0</v>
      </c>
      <c r="L26" s="128">
        <f t="shared" si="15"/>
        <v>0</v>
      </c>
      <c r="M26" s="129" t="s">
        <v>174</v>
      </c>
      <c r="N26" s="132">
        <f t="shared" si="5"/>
      </c>
      <c r="O26" s="132">
        <f t="shared" si="6"/>
      </c>
      <c r="P26" s="128">
        <f>SUM(P27:P31)</f>
        <v>0</v>
      </c>
      <c r="Q26" s="130">
        <f>SUM(Q27:Q31)</f>
        <v>0</v>
      </c>
      <c r="R26" s="1"/>
      <c r="S26" s="55">
        <f t="shared" si="13"/>
      </c>
      <c r="T26" s="55">
        <f t="shared" si="14"/>
      </c>
      <c r="U26" s="55">
        <f>IF(G26&lt;H26,"Er","")</f>
      </c>
      <c r="V26" s="55">
        <f>IF(H26&gt;G26,"Er","")</f>
      </c>
      <c r="W26" s="55">
        <f>IF(I26&lt;J26,"Er","")</f>
      </c>
      <c r="X26" s="55">
        <f>IF(J26&gt;I26,"Er","")</f>
      </c>
      <c r="Y26" s="55">
        <f>IF(K26&lt;L26,"Er","")</f>
      </c>
      <c r="Z26" s="55">
        <f>IF(L26&gt;K26,"Er","")</f>
      </c>
      <c r="AA26" s="55">
        <f>IF(OR(P26&gt;D26,P26&lt;Q26),"Er","")</f>
      </c>
      <c r="AB26" s="55">
        <f>IF(OR(Q26&gt;P26,Q26&gt;E26),"Er","")</f>
      </c>
    </row>
    <row r="27" spans="2:28" ht="15.75">
      <c r="B27" s="234">
        <v>1214</v>
      </c>
      <c r="C27" s="98" t="s">
        <v>90</v>
      </c>
      <c r="D27" s="133">
        <f aca="true" t="shared" si="16" ref="D27:E31">SUM(G27,I27,K27)</f>
        <v>0</v>
      </c>
      <c r="E27" s="133">
        <f t="shared" si="16"/>
        <v>0</v>
      </c>
      <c r="F27" s="68">
        <v>1</v>
      </c>
      <c r="G27" s="106"/>
      <c r="H27" s="106"/>
      <c r="I27" s="106"/>
      <c r="J27" s="106"/>
      <c r="K27" s="106"/>
      <c r="L27" s="106"/>
      <c r="M27" s="107">
        <v>1</v>
      </c>
      <c r="N27" s="106">
        <f t="shared" si="5"/>
      </c>
      <c r="O27" s="106">
        <f t="shared" si="6"/>
      </c>
      <c r="P27" s="106"/>
      <c r="Q27" s="108"/>
      <c r="R27" s="1"/>
      <c r="S27" s="55">
        <f t="shared" si="13"/>
      </c>
      <c r="T27" s="55">
        <f t="shared" si="14"/>
      </c>
      <c r="U27" s="55">
        <f>IF(G27&gt;G26,"Er","")</f>
      </c>
      <c r="V27" s="55">
        <f>IF(OR(H27&gt;H26,H27&gt;G27),"Er","")</f>
      </c>
      <c r="W27" s="55">
        <f>IF(I27&gt;I26,"Er","")</f>
      </c>
      <c r="X27" s="55">
        <f>IF(OR(J27&gt;I27,J27&gt;J26),"Er","")</f>
      </c>
      <c r="Y27" s="55">
        <f>IF(K27&gt;K26,"Er","")</f>
      </c>
      <c r="Z27" s="55">
        <f>IF(OR(L27&gt;K27,L27&gt;L26),"Er","")</f>
      </c>
      <c r="AA27" s="55">
        <f>IF(OR(P27&gt;D27,P27&gt;P26,P27&lt;Q27),"Er","")</f>
      </c>
      <c r="AB27" s="55">
        <f>IF(OR(Q27&gt;P27,Q27&gt;E27,Q27&gt;Q26),"Er","")</f>
      </c>
    </row>
    <row r="28" spans="2:28" ht="15.75">
      <c r="B28" s="234">
        <v>1215</v>
      </c>
      <c r="C28" s="99" t="s">
        <v>91</v>
      </c>
      <c r="D28" s="134">
        <f t="shared" si="16"/>
        <v>0</v>
      </c>
      <c r="E28" s="134">
        <f t="shared" si="16"/>
        <v>0</v>
      </c>
      <c r="F28" s="69">
        <v>2</v>
      </c>
      <c r="G28" s="106"/>
      <c r="H28" s="106"/>
      <c r="I28" s="106"/>
      <c r="J28" s="106"/>
      <c r="K28" s="106"/>
      <c r="L28" s="106"/>
      <c r="M28" s="109">
        <v>2</v>
      </c>
      <c r="N28" s="106">
        <f t="shared" si="5"/>
      </c>
      <c r="O28" s="106">
        <f t="shared" si="6"/>
      </c>
      <c r="P28" s="106"/>
      <c r="Q28" s="108"/>
      <c r="R28" s="1"/>
      <c r="S28" s="55">
        <f t="shared" si="13"/>
      </c>
      <c r="T28" s="55">
        <f t="shared" si="14"/>
      </c>
      <c r="U28" s="55">
        <f>IF(G28&gt;G26,"Er","")</f>
      </c>
      <c r="V28" s="55">
        <f>IF(OR(H28&gt;H26,H28&gt;G28),"Er","")</f>
      </c>
      <c r="W28" s="55">
        <f>IF(I28&gt;I26,"Er","")</f>
      </c>
      <c r="X28" s="55">
        <f>IF(OR(J28&gt;I28,J28&gt;J26),"Er","")</f>
      </c>
      <c r="Y28" s="55">
        <f>IF(K28&gt;K26,"Er","")</f>
      </c>
      <c r="Z28" s="55">
        <f>IF(OR(L28&gt;K28,L28&gt;L26),"Er","")</f>
      </c>
      <c r="AA28" s="55">
        <f>IF(OR(P28&gt;D28,P28&gt;P26,P28&lt;Q28),"Er","")</f>
      </c>
      <c r="AB28" s="55">
        <f>IF(OR(Q28&gt;P28,Q28&gt;E28,Q28&gt;Q26),"Er","")</f>
      </c>
    </row>
    <row r="29" spans="2:28" ht="15.75">
      <c r="B29" s="234">
        <v>1216</v>
      </c>
      <c r="C29" s="99" t="s">
        <v>92</v>
      </c>
      <c r="D29" s="134">
        <f t="shared" si="16"/>
        <v>0</v>
      </c>
      <c r="E29" s="134">
        <f t="shared" si="16"/>
        <v>0</v>
      </c>
      <c r="F29" s="70">
        <v>3</v>
      </c>
      <c r="G29" s="106"/>
      <c r="H29" s="106"/>
      <c r="I29" s="106"/>
      <c r="J29" s="106"/>
      <c r="K29" s="106"/>
      <c r="L29" s="106"/>
      <c r="M29" s="110">
        <v>3</v>
      </c>
      <c r="N29" s="106">
        <f t="shared" si="5"/>
      </c>
      <c r="O29" s="106">
        <f t="shared" si="6"/>
      </c>
      <c r="P29" s="106"/>
      <c r="Q29" s="108"/>
      <c r="R29" s="1"/>
      <c r="S29" s="55">
        <f t="shared" si="13"/>
      </c>
      <c r="T29" s="55">
        <f t="shared" si="14"/>
      </c>
      <c r="U29" s="55">
        <f>IF(G29&gt;G26,"Er","")</f>
      </c>
      <c r="V29" s="55">
        <f>IF(OR(H29&gt;H26,H29&gt;G29),"Er","")</f>
      </c>
      <c r="W29" s="55">
        <f>IF(I29&gt;I26,"Er","")</f>
      </c>
      <c r="X29" s="55">
        <f>IF(OR(J29&gt;I29,J29&gt;J26),"Er","")</f>
      </c>
      <c r="Y29" s="55">
        <f>IF(K29&gt;K26,"Er","")</f>
      </c>
      <c r="Z29" s="55">
        <f>IF(OR(L29&gt;K29,L29&gt;L26),"Er","")</f>
      </c>
      <c r="AA29" s="55">
        <f>IF(OR(P29&gt;D29,P29&gt;P26,P29&lt;Q29),"Er","")</f>
      </c>
      <c r="AB29" s="55">
        <f>IF(OR(Q29&gt;P29,Q29&gt;E29,Q29&gt;Q26),"Er","")</f>
      </c>
    </row>
    <row r="30" spans="2:28" ht="15.75">
      <c r="B30" s="234">
        <v>1217</v>
      </c>
      <c r="C30" s="100" t="s">
        <v>93</v>
      </c>
      <c r="D30" s="134">
        <f t="shared" si="16"/>
        <v>0</v>
      </c>
      <c r="E30" s="134">
        <f t="shared" si="16"/>
        <v>0</v>
      </c>
      <c r="F30" s="70">
        <v>4</v>
      </c>
      <c r="G30" s="111"/>
      <c r="H30" s="111"/>
      <c r="I30" s="111"/>
      <c r="J30" s="111"/>
      <c r="K30" s="111"/>
      <c r="L30" s="111"/>
      <c r="M30" s="110">
        <v>4</v>
      </c>
      <c r="N30" s="106">
        <f>IF(SUM(D30)&lt;&gt;0,SUM(D30),"")</f>
      </c>
      <c r="O30" s="106">
        <f>IF(SUM(E30)&lt;&gt;0,SUM(E30),"")</f>
      </c>
      <c r="P30" s="111"/>
      <c r="Q30" s="112"/>
      <c r="R30" s="1"/>
      <c r="S30" s="55">
        <f>IF(OR(D30&lt;E30,D30&lt;P30),"Er","")</f>
      </c>
      <c r="T30" s="55">
        <f>IF(E30&gt;D30,"Er","")</f>
      </c>
      <c r="U30" s="55">
        <f>IF(G30&gt;G26,"Er","")</f>
      </c>
      <c r="V30" s="55">
        <f>IF(OR(H30&gt;H26,H30&gt;G30),"Er","")</f>
      </c>
      <c r="W30" s="55">
        <f>IF(I30&gt;I26,"Er","")</f>
      </c>
      <c r="X30" s="55">
        <f>IF(OR(J30&gt;I30,J30&gt;J26),"Er","")</f>
      </c>
      <c r="Y30" s="55">
        <f>IF(K30&gt;K26,"Er","")</f>
      </c>
      <c r="Z30" s="55">
        <f>IF(OR(L30&gt;K30,L30&gt;L26),"Er","")</f>
      </c>
      <c r="AA30" s="55">
        <f>IF(OR(P30&gt;D30,P30&gt;P26,P30&lt;Q30),"Er","")</f>
      </c>
      <c r="AB30" s="55">
        <f>IF(OR(Q30&gt;P30,Q30&gt;E30,Q30&gt;Q26),"Er","")</f>
      </c>
    </row>
    <row r="31" spans="2:28" ht="15.75">
      <c r="B31" s="234">
        <v>1218</v>
      </c>
      <c r="C31" s="101" t="s">
        <v>217</v>
      </c>
      <c r="D31" s="135">
        <f t="shared" si="16"/>
        <v>0</v>
      </c>
      <c r="E31" s="135">
        <f t="shared" si="16"/>
        <v>0</v>
      </c>
      <c r="F31" s="70">
        <v>5</v>
      </c>
      <c r="G31" s="113"/>
      <c r="H31" s="113"/>
      <c r="I31" s="113"/>
      <c r="J31" s="113"/>
      <c r="K31" s="113"/>
      <c r="L31" s="113"/>
      <c r="M31" s="110">
        <v>5</v>
      </c>
      <c r="N31" s="106">
        <f>IF(SUM(D31)&lt;&gt;0,SUM(D31),"")</f>
      </c>
      <c r="O31" s="106">
        <f>IF(SUM(E31)&lt;&gt;0,SUM(E31),"")</f>
      </c>
      <c r="P31" s="113"/>
      <c r="Q31" s="114"/>
      <c r="R31" s="1"/>
      <c r="S31" s="55">
        <f>IF(OR(D31&lt;E31,D31&lt;P31),"Er","")</f>
      </c>
      <c r="T31" s="55">
        <f>IF(E31&gt;D31,"Er","")</f>
      </c>
      <c r="U31" s="55">
        <f>IF(G31&gt;G26,"Er","")</f>
      </c>
      <c r="V31" s="55">
        <f>IF(OR(H31&gt;H26,H31&gt;G31),"Er","")</f>
      </c>
      <c r="W31" s="55">
        <f>IF(I31&gt;I26,"Er","")</f>
      </c>
      <c r="X31" s="55">
        <f>IF(OR(J31&gt;I31,J31&gt;J26),"Er","")</f>
      </c>
      <c r="Y31" s="55">
        <f>IF(K31&gt;K26,"Er","")</f>
      </c>
      <c r="Z31" s="55">
        <f>IF(OR(L31&gt;K31,L31&gt;L26),"Er","")</f>
      </c>
      <c r="AA31" s="55">
        <f>IF(OR(P31&gt;D31,P31&gt;P26,P31&lt;Q31),"Er","")</f>
      </c>
      <c r="AB31" s="55">
        <f>IF(OR(Q31&gt;P31,Q31&gt;E31,Q31&gt;Q26),"Er","")</f>
      </c>
    </row>
    <row r="32" spans="2:28" ht="15.75">
      <c r="B32" s="234">
        <v>1219</v>
      </c>
      <c r="C32" s="127" t="s">
        <v>97</v>
      </c>
      <c r="D32" s="128">
        <f>SUM(D33:D37)</f>
        <v>0</v>
      </c>
      <c r="E32" s="128">
        <f>SUM(E33:E37)</f>
        <v>0</v>
      </c>
      <c r="F32" s="129" t="s">
        <v>174</v>
      </c>
      <c r="G32" s="124">
        <f aca="true" t="shared" si="17" ref="G32:L32">SUM(G33:G37)</f>
        <v>0</v>
      </c>
      <c r="H32" s="124">
        <f t="shared" si="17"/>
        <v>0</v>
      </c>
      <c r="I32" s="124">
        <f t="shared" si="17"/>
        <v>0</v>
      </c>
      <c r="J32" s="124">
        <f t="shared" si="17"/>
        <v>0</v>
      </c>
      <c r="K32" s="125">
        <f t="shared" si="17"/>
        <v>0</v>
      </c>
      <c r="L32" s="125">
        <f t="shared" si="17"/>
        <v>0</v>
      </c>
      <c r="M32" s="129" t="s">
        <v>174</v>
      </c>
      <c r="N32" s="132">
        <f t="shared" si="5"/>
      </c>
      <c r="O32" s="132">
        <f t="shared" si="6"/>
      </c>
      <c r="P32" s="124">
        <f>SUM(P33:P37)</f>
        <v>0</v>
      </c>
      <c r="Q32" s="126">
        <f>SUM(Q33:Q37)</f>
        <v>0</v>
      </c>
      <c r="S32" s="55">
        <f t="shared" si="13"/>
      </c>
      <c r="T32" s="55">
        <f t="shared" si="14"/>
      </c>
      <c r="U32" s="55">
        <f>IF(G32&lt;H32,"Er","")</f>
      </c>
      <c r="V32" s="55">
        <f>IF(H32&gt;G32,"Er","")</f>
      </c>
      <c r="W32" s="55">
        <f>IF(I32&lt;J32,"Er","")</f>
      </c>
      <c r="X32" s="55">
        <f>IF(J32&gt;I32,"Er","")</f>
      </c>
      <c r="Y32" s="55">
        <f>IF(K32&lt;L32,"Er","")</f>
      </c>
      <c r="Z32" s="55">
        <f>IF(L32&gt;K32,"Er","")</f>
      </c>
      <c r="AA32" s="55">
        <f>IF(OR(P32&gt;D32,P32&lt;Q32),"Er","")</f>
      </c>
      <c r="AB32" s="55">
        <f>IF(OR(Q32&gt;P32,Q32&gt;E32),"Er","")</f>
      </c>
    </row>
    <row r="33" spans="2:28" ht="15.75">
      <c r="B33" s="234">
        <v>1220</v>
      </c>
      <c r="C33" s="98" t="s">
        <v>90</v>
      </c>
      <c r="D33" s="133">
        <f aca="true" t="shared" si="18" ref="D33:E37">SUM(G33,I33,K33)</f>
        <v>0</v>
      </c>
      <c r="E33" s="133">
        <f t="shared" si="18"/>
        <v>0</v>
      </c>
      <c r="F33" s="68">
        <v>1</v>
      </c>
      <c r="G33" s="115"/>
      <c r="H33" s="115"/>
      <c r="I33" s="115"/>
      <c r="J33" s="115"/>
      <c r="K33" s="115"/>
      <c r="L33" s="115"/>
      <c r="M33" s="107">
        <v>1</v>
      </c>
      <c r="N33" s="106">
        <f t="shared" si="5"/>
      </c>
      <c r="O33" s="106">
        <f t="shared" si="6"/>
      </c>
      <c r="P33" s="115"/>
      <c r="Q33" s="116"/>
      <c r="R33" s="1"/>
      <c r="S33" s="55">
        <f t="shared" si="13"/>
      </c>
      <c r="T33" s="55">
        <f t="shared" si="14"/>
      </c>
      <c r="U33" s="55">
        <f>IF(G33&gt;G32,"Er","")</f>
      </c>
      <c r="V33" s="55">
        <f>IF(OR(H33&gt;H32,H33&gt;G33),"Er","")</f>
      </c>
      <c r="W33" s="55">
        <f>IF(I33&gt;I32,"Er","")</f>
      </c>
      <c r="X33" s="55">
        <f>IF(OR(J33&gt;I33,J33&gt;J32),"Er","")</f>
      </c>
      <c r="Y33" s="55">
        <f>IF(K33&gt;K32,"Er","")</f>
      </c>
      <c r="Z33" s="55">
        <f>IF(OR(L33&gt;K33,L33&gt;L32),"Er","")</f>
      </c>
      <c r="AA33" s="55">
        <f>IF(OR(P33&gt;D33,P33&gt;P32,P33&lt;Q33),"Er","")</f>
      </c>
      <c r="AB33" s="55">
        <f>IF(OR(Q33&gt;P33,Q33&gt;E33,Q33&gt;Q32),"Er","")</f>
      </c>
    </row>
    <row r="34" spans="2:28" ht="15.75">
      <c r="B34" s="234">
        <v>1221</v>
      </c>
      <c r="C34" s="99" t="s">
        <v>91</v>
      </c>
      <c r="D34" s="134">
        <f t="shared" si="18"/>
        <v>0</v>
      </c>
      <c r="E34" s="134">
        <f t="shared" si="18"/>
        <v>0</v>
      </c>
      <c r="F34" s="69">
        <v>2</v>
      </c>
      <c r="G34" s="106"/>
      <c r="H34" s="106"/>
      <c r="I34" s="106"/>
      <c r="J34" s="106"/>
      <c r="K34" s="106"/>
      <c r="L34" s="106"/>
      <c r="M34" s="109">
        <v>2</v>
      </c>
      <c r="N34" s="106">
        <f t="shared" si="5"/>
      </c>
      <c r="O34" s="106">
        <f t="shared" si="6"/>
      </c>
      <c r="P34" s="106"/>
      <c r="Q34" s="108"/>
      <c r="R34" s="1"/>
      <c r="S34" s="55">
        <f t="shared" si="13"/>
      </c>
      <c r="T34" s="55">
        <f t="shared" si="14"/>
      </c>
      <c r="U34" s="55">
        <f>IF(G34&gt;G32,"Er","")</f>
      </c>
      <c r="V34" s="55">
        <f>IF(OR(H34&gt;H32,H34&gt;G34),"Er","")</f>
      </c>
      <c r="W34" s="55">
        <f>IF(I34&gt;I32,"Er","")</f>
      </c>
      <c r="X34" s="55">
        <f>IF(OR(J34&gt;I34,J34&gt;J32),"Er","")</f>
      </c>
      <c r="Y34" s="55">
        <f>IF(K34&gt;K32,"Er","")</f>
      </c>
      <c r="Z34" s="55">
        <f>IF(OR(L34&gt;K34,L34&gt;L32),"Er","")</f>
      </c>
      <c r="AA34" s="55">
        <f>IF(OR(P34&gt;D34,P34&gt;P32,P34&lt;Q34),"Er","")</f>
      </c>
      <c r="AB34" s="55">
        <f>IF(OR(Q34&gt;P34,Q34&gt;E34,Q34&gt;Q32),"Er","")</f>
      </c>
    </row>
    <row r="35" spans="2:28" ht="15.75">
      <c r="B35" s="234">
        <v>1222</v>
      </c>
      <c r="C35" s="99" t="s">
        <v>92</v>
      </c>
      <c r="D35" s="134">
        <f t="shared" si="18"/>
        <v>0</v>
      </c>
      <c r="E35" s="134">
        <f t="shared" si="18"/>
        <v>0</v>
      </c>
      <c r="F35" s="70">
        <v>3</v>
      </c>
      <c r="G35" s="106"/>
      <c r="H35" s="106"/>
      <c r="I35" s="106"/>
      <c r="J35" s="106"/>
      <c r="K35" s="106"/>
      <c r="L35" s="106"/>
      <c r="M35" s="110">
        <v>3</v>
      </c>
      <c r="N35" s="106">
        <f t="shared" si="5"/>
      </c>
      <c r="O35" s="106">
        <f t="shared" si="6"/>
      </c>
      <c r="P35" s="106"/>
      <c r="Q35" s="108"/>
      <c r="R35" s="1"/>
      <c r="S35" s="55">
        <f t="shared" si="13"/>
      </c>
      <c r="T35" s="55">
        <f t="shared" si="14"/>
      </c>
      <c r="U35" s="55">
        <f>IF(G35&gt;G32,"Er","")</f>
      </c>
      <c r="V35" s="55">
        <f>IF(OR(H35&gt;H32,H35&gt;G35),"Er","")</f>
      </c>
      <c r="W35" s="55">
        <f>IF(I35&gt;I32,"Er","")</f>
      </c>
      <c r="X35" s="55">
        <f>IF(OR(J35&gt;I35,J35&gt;J32),"Er","")</f>
      </c>
      <c r="Y35" s="55">
        <f>IF(K35&gt;K32,"Er","")</f>
      </c>
      <c r="Z35" s="55">
        <f>IF(OR(L35&gt;K35,L35&gt;L32),"Er","")</f>
      </c>
      <c r="AA35" s="55">
        <f>IF(OR(P35&gt;D35,P35&gt;P32,P35&lt;Q35),"Er","")</f>
      </c>
      <c r="AB35" s="55">
        <f>IF(OR(Q35&gt;P35,Q35&gt;E35,Q35&gt;Q32),"Er","")</f>
      </c>
    </row>
    <row r="36" spans="2:28" ht="15.75">
      <c r="B36" s="234">
        <v>1223</v>
      </c>
      <c r="C36" s="100" t="s">
        <v>93</v>
      </c>
      <c r="D36" s="134">
        <f t="shared" si="18"/>
        <v>0</v>
      </c>
      <c r="E36" s="134">
        <f t="shared" si="18"/>
        <v>0</v>
      </c>
      <c r="F36" s="70">
        <v>4</v>
      </c>
      <c r="G36" s="111"/>
      <c r="H36" s="111"/>
      <c r="I36" s="111"/>
      <c r="J36" s="111"/>
      <c r="K36" s="111"/>
      <c r="L36" s="111"/>
      <c r="M36" s="110">
        <v>4</v>
      </c>
      <c r="N36" s="106">
        <f t="shared" si="5"/>
      </c>
      <c r="O36" s="106">
        <f t="shared" si="6"/>
      </c>
      <c r="P36" s="111"/>
      <c r="Q36" s="112"/>
      <c r="R36" s="1"/>
      <c r="S36" s="55">
        <f>IF(OR(D36&lt;E36,D36&lt;P36),"Er","")</f>
      </c>
      <c r="T36" s="55">
        <f>IF(E36&gt;D36,"Er","")</f>
      </c>
      <c r="U36" s="55">
        <f>IF(G36&gt;G32,"Er","")</f>
      </c>
      <c r="V36" s="55">
        <f>IF(OR(H36&gt;H32,H36&gt;G36),"Er","")</f>
      </c>
      <c r="W36" s="55">
        <f>IF(I36&gt;I32,"Er","")</f>
      </c>
      <c r="X36" s="55">
        <f>IF(OR(J36&gt;I36,J36&gt;J32),"Er","")</f>
      </c>
      <c r="Y36" s="55">
        <f>IF(K36&gt;K32,"Er","")</f>
      </c>
      <c r="Z36" s="55">
        <f>IF(OR(L36&gt;K36,L36&gt;L32),"Er","")</f>
      </c>
      <c r="AA36" s="55">
        <f>IF(OR(P36&gt;D36,P36&gt;P32,P36&lt;Q36),"Er","")</f>
      </c>
      <c r="AB36" s="55">
        <f>IF(OR(Q36&gt;P36,Q36&gt;E36,Q36&gt;Q32),"Er","")</f>
      </c>
    </row>
    <row r="37" spans="2:28" ht="16.5" thickBot="1">
      <c r="B37" s="234">
        <v>1224</v>
      </c>
      <c r="C37" s="104" t="s">
        <v>217</v>
      </c>
      <c r="D37" s="136">
        <f t="shared" si="18"/>
        <v>0</v>
      </c>
      <c r="E37" s="136">
        <f t="shared" si="18"/>
        <v>0</v>
      </c>
      <c r="F37" s="70">
        <v>5</v>
      </c>
      <c r="G37" s="117"/>
      <c r="H37" s="117"/>
      <c r="I37" s="117"/>
      <c r="J37" s="117"/>
      <c r="K37" s="117"/>
      <c r="L37" s="117"/>
      <c r="M37" s="110">
        <v>5</v>
      </c>
      <c r="N37" s="106">
        <f t="shared" si="5"/>
      </c>
      <c r="O37" s="106">
        <f t="shared" si="6"/>
      </c>
      <c r="P37" s="117"/>
      <c r="Q37" s="118"/>
      <c r="R37" s="1"/>
      <c r="S37" s="55">
        <f>IF(OR(D37&lt;E37,D37&lt;P37),"Er","")</f>
      </c>
      <c r="T37" s="55">
        <f>IF(E37&gt;D37,"Er","")</f>
      </c>
      <c r="U37" s="55">
        <f>IF(G37&gt;G32,"Er","")</f>
      </c>
      <c r="V37" s="55">
        <f>IF(OR(H37&gt;H32,H37&gt;G37),"Er","")</f>
      </c>
      <c r="W37" s="55">
        <f>IF(I37&gt;I32,"Er","")</f>
      </c>
      <c r="X37" s="55">
        <f>IF(OR(J37&gt;I37,J37&gt;J32),"Er","")</f>
      </c>
      <c r="Y37" s="55">
        <f>IF(K37&gt;K32,"Er","")</f>
      </c>
      <c r="Z37" s="55">
        <f>IF(OR(L37&gt;K37,L37&gt;L32),"Er","")</f>
      </c>
      <c r="AA37" s="55">
        <f>IF(OR(P37&gt;D37,P37&gt;P32,P37&lt;Q37),"Er","")</f>
      </c>
      <c r="AB37" s="55">
        <f>IF(OR(Q37&gt;P37,Q37&gt;E37,Q37&gt;Q32),"Er","")</f>
      </c>
    </row>
    <row r="38" ht="14.25" customHeight="1">
      <c r="C38" s="47"/>
    </row>
    <row r="39" spans="3:7" ht="16.5" thickBot="1">
      <c r="C39" s="78" t="s">
        <v>221</v>
      </c>
      <c r="G39" s="79"/>
    </row>
    <row r="40" spans="3:8" ht="15.75">
      <c r="C40" s="393" t="s">
        <v>222</v>
      </c>
      <c r="D40" s="395" t="s">
        <v>19</v>
      </c>
      <c r="E40" s="397" t="s">
        <v>33</v>
      </c>
      <c r="F40" s="137"/>
      <c r="G40" s="399" t="s">
        <v>87</v>
      </c>
      <c r="H40" s="400"/>
    </row>
    <row r="41" spans="3:8" ht="41.25" customHeight="1">
      <c r="C41" s="394"/>
      <c r="D41" s="396"/>
      <c r="E41" s="398"/>
      <c r="F41" s="138"/>
      <c r="G41" s="139" t="s">
        <v>31</v>
      </c>
      <c r="H41" s="140" t="s">
        <v>32</v>
      </c>
    </row>
    <row r="42" spans="3:22" ht="15.75">
      <c r="C42" s="105" t="s">
        <v>19</v>
      </c>
      <c r="D42" s="119"/>
      <c r="E42" s="115"/>
      <c r="F42" s="120">
        <v>1</v>
      </c>
      <c r="G42" s="115"/>
      <c r="H42" s="121"/>
      <c r="I42" s="81"/>
      <c r="S42" s="55">
        <f>IF(D42&gt;D5,"Er","")</f>
      </c>
      <c r="T42" s="55">
        <f>IF(E42&gt;D42,"Er","")</f>
      </c>
      <c r="U42" s="55">
        <f>IF(OR(G42&gt;D42,G42&lt;H42),"Er","")</f>
      </c>
      <c r="V42" s="55">
        <f>IF(OR(H42&gt;G42,H42&gt;E42),"Er","")</f>
      </c>
    </row>
    <row r="43" spans="3:22" ht="15.75">
      <c r="C43" s="223" t="s">
        <v>224</v>
      </c>
      <c r="D43" s="224"/>
      <c r="E43" s="122"/>
      <c r="F43" s="225">
        <v>2</v>
      </c>
      <c r="G43" s="122"/>
      <c r="H43" s="226"/>
      <c r="I43" s="81"/>
      <c r="S43" s="55">
        <f>IF(D43&gt;D7,"Er","")</f>
      </c>
      <c r="T43" s="55">
        <f>IF(E43&gt;D43,"Er","")</f>
      </c>
      <c r="U43" s="55">
        <f>IF(OR(G43&gt;D43,G43&lt;H43),"Er","")</f>
      </c>
      <c r="V43" s="55">
        <f>IF(OR(H43&gt;G43,H43&gt;E43),"Er","")</f>
      </c>
    </row>
    <row r="44" spans="3:22" ht="16.5" thickBot="1">
      <c r="C44" s="227" t="s">
        <v>225</v>
      </c>
      <c r="D44" s="228"/>
      <c r="E44" s="117"/>
      <c r="F44" s="229">
        <v>3</v>
      </c>
      <c r="G44" s="117"/>
      <c r="H44" s="230"/>
      <c r="I44" s="81"/>
      <c r="S44" s="55">
        <f>IF(D44&gt;D42,"Er","")</f>
      </c>
      <c r="T44" s="55">
        <f>IF(E44&gt;D44,"Er","")</f>
      </c>
      <c r="U44" s="55">
        <f>IF(OR(G44&gt;D44,G44&lt;H44),"Er","")</f>
      </c>
      <c r="V44" s="55">
        <f>IF(OR(H44&gt;G44,H44&gt;E44),"Er","")</f>
      </c>
    </row>
    <row r="45" ht="15.75">
      <c r="H45" s="80"/>
    </row>
    <row r="46" ht="15.75"/>
  </sheetData>
  <sheetProtection/>
  <mergeCells count="14">
    <mergeCell ref="P2:Q2"/>
    <mergeCell ref="G3:H3"/>
    <mergeCell ref="P3:P4"/>
    <mergeCell ref="Q3:Q4"/>
    <mergeCell ref="I3:J3"/>
    <mergeCell ref="K3:L3"/>
    <mergeCell ref="C2:C4"/>
    <mergeCell ref="G2:L2"/>
    <mergeCell ref="D2:D4"/>
    <mergeCell ref="E2:E4"/>
    <mergeCell ref="C40:C41"/>
    <mergeCell ref="D40:D41"/>
    <mergeCell ref="E40:E41"/>
    <mergeCell ref="G40:H40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0" r:id="rId3"/>
  <headerFooter alignWithMargins="0">
    <oddFooter>&amp;L&amp;"Times New Roman,Regular"&amp;10Phiên bản 4.0.1&amp;C&amp;"Times New Roman,Regular"&amp;10Cuối năm&amp;R&amp;"Times New Roman,Regular"&amp;10&amp;A.&amp;P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U63"/>
  <sheetViews>
    <sheetView showGridLines="0" showZeros="0" workbookViewId="0" topLeftCell="A1">
      <selection activeCell="G7" sqref="G7"/>
    </sheetView>
  </sheetViews>
  <sheetFormatPr defaultColWidth="9" defaultRowHeight="15"/>
  <cols>
    <col min="1" max="1" width="1.59765625" style="10" customWidth="1"/>
    <col min="2" max="2" width="47.3984375" style="10" customWidth="1"/>
    <col min="3" max="3" width="23.8984375" style="10" customWidth="1"/>
    <col min="4" max="4" width="1.59765625" style="10" customWidth="1"/>
    <col min="5" max="5" width="2.59765625" style="10" customWidth="1"/>
    <col min="6" max="6" width="2.59765625" style="61" customWidth="1"/>
    <col min="7" max="7" width="13.59765625" style="10" customWidth="1"/>
    <col min="8" max="8" width="34" style="10" customWidth="1"/>
    <col min="9" max="16384" width="9" style="10" customWidth="1"/>
  </cols>
  <sheetData>
    <row r="1" ht="4.5" customHeight="1">
      <c r="B1" s="21"/>
    </row>
    <row r="2" spans="2:6" s="22" customFormat="1" ht="20.25">
      <c r="B2" s="416" t="s">
        <v>99</v>
      </c>
      <c r="C2" s="416"/>
      <c r="F2" s="62"/>
    </row>
    <row r="3" spans="2:6" s="22" customFormat="1" ht="15.75">
      <c r="B3" s="417" t="s">
        <v>71</v>
      </c>
      <c r="C3" s="417"/>
      <c r="F3" s="62"/>
    </row>
    <row r="4" spans="4:6" s="22" customFormat="1" ht="15.75">
      <c r="D4" s="23"/>
      <c r="F4" s="62"/>
    </row>
    <row r="5" spans="2:21" s="22" customFormat="1" ht="18.75">
      <c r="B5" s="24"/>
      <c r="D5" s="23"/>
      <c r="F5" s="62"/>
      <c r="U5" s="25"/>
    </row>
    <row r="6" spans="2:21" s="26" customFormat="1" ht="18.75">
      <c r="B6" s="28"/>
      <c r="F6" s="61"/>
      <c r="U6" s="25"/>
    </row>
    <row r="7" spans="2:6" ht="16.5">
      <c r="B7" s="280" t="s">
        <v>257</v>
      </c>
      <c r="C7" s="281"/>
      <c r="F7" s="9" t="s">
        <v>273</v>
      </c>
    </row>
    <row r="8" spans="3:6" ht="16.5" thickBot="1">
      <c r="C8" s="27" t="s">
        <v>264</v>
      </c>
      <c r="F8" s="9" t="s">
        <v>258</v>
      </c>
    </row>
    <row r="9" spans="2:21" s="28" customFormat="1" ht="15.75" customHeight="1">
      <c r="B9" s="89" t="s">
        <v>69</v>
      </c>
      <c r="C9" s="90" t="s">
        <v>19</v>
      </c>
      <c r="F9" s="9" t="s">
        <v>259</v>
      </c>
      <c r="U9" s="25"/>
    </row>
    <row r="10" spans="2:6" s="28" customFormat="1" ht="15.75" customHeight="1">
      <c r="B10" s="91" t="s">
        <v>72</v>
      </c>
      <c r="C10" s="297">
        <f>SUM(C23,C29)</f>
        <v>8723546200</v>
      </c>
      <c r="F10" s="63"/>
    </row>
    <row r="11" spans="2:6" s="28" customFormat="1" ht="15.75" customHeight="1">
      <c r="B11" s="92" t="s">
        <v>153</v>
      </c>
      <c r="C11" s="297">
        <f>SUM(C12,C15:C16)</f>
        <v>931391200</v>
      </c>
      <c r="F11" s="63"/>
    </row>
    <row r="12" spans="2:6" s="28" customFormat="1" ht="15.75" customHeight="1">
      <c r="B12" s="83" t="s">
        <v>107</v>
      </c>
      <c r="C12" s="298">
        <v>220830000</v>
      </c>
      <c r="D12" s="29"/>
      <c r="F12" s="5">
        <f>IF(AND(C12&lt;&gt;0,C12&lt;SUM(C13:C14)),"Er","")</f>
      </c>
    </row>
    <row r="13" spans="2:6" s="28" customFormat="1" ht="15.75" customHeight="1">
      <c r="B13" s="83" t="s">
        <v>74</v>
      </c>
      <c r="C13" s="298"/>
      <c r="D13" s="29"/>
      <c r="F13" s="5">
        <f>IF(C13&gt;C12,"Er","")</f>
      </c>
    </row>
    <row r="14" spans="2:6" s="28" customFormat="1" ht="15.75" customHeight="1">
      <c r="B14" s="83" t="s">
        <v>75</v>
      </c>
      <c r="C14" s="298"/>
      <c r="D14" s="29"/>
      <c r="F14" s="5">
        <f>IF(C14&gt;C12,"Er","")</f>
      </c>
    </row>
    <row r="15" spans="2:6" s="28" customFormat="1" ht="15.75" customHeight="1">
      <c r="B15" s="83" t="s">
        <v>154</v>
      </c>
      <c r="C15" s="298"/>
      <c r="D15" s="29"/>
      <c r="F15" s="63"/>
    </row>
    <row r="16" spans="2:6" s="28" customFormat="1" ht="15.75" customHeight="1">
      <c r="B16" s="84" t="s">
        <v>76</v>
      </c>
      <c r="C16" s="298">
        <v>710561200</v>
      </c>
      <c r="D16" s="29"/>
      <c r="F16" s="63"/>
    </row>
    <row r="17" spans="2:6" s="28" customFormat="1" ht="15.75" customHeight="1">
      <c r="B17" s="92" t="s">
        <v>155</v>
      </c>
      <c r="C17" s="299">
        <f>SUM(C18,C21:C22)</f>
        <v>0</v>
      </c>
      <c r="D17" s="29"/>
      <c r="F17" s="63"/>
    </row>
    <row r="18" spans="2:6" s="28" customFormat="1" ht="15.75" customHeight="1">
      <c r="B18" s="83" t="s">
        <v>73</v>
      </c>
      <c r="C18" s="300"/>
      <c r="D18" s="29"/>
      <c r="F18" s="5">
        <f>IF(C18&lt;SUM(C19:C20),"Er","")</f>
      </c>
    </row>
    <row r="19" spans="2:6" s="28" customFormat="1" ht="15.75" customHeight="1">
      <c r="B19" s="83" t="s">
        <v>74</v>
      </c>
      <c r="C19" s="301"/>
      <c r="D19" s="29"/>
      <c r="F19" s="5">
        <f>IF(C19&gt;C18,"Er","")</f>
      </c>
    </row>
    <row r="20" spans="2:6" s="28" customFormat="1" ht="15.75" customHeight="1">
      <c r="B20" s="83" t="s">
        <v>75</v>
      </c>
      <c r="C20" s="301"/>
      <c r="D20" s="29"/>
      <c r="F20" s="5">
        <f>IF(C20&gt;C18,"Er","")</f>
      </c>
    </row>
    <row r="21" spans="2:6" s="28" customFormat="1" ht="15.75" customHeight="1">
      <c r="B21" s="83" t="s">
        <v>77</v>
      </c>
      <c r="C21" s="301"/>
      <c r="D21" s="29"/>
      <c r="F21" s="63"/>
    </row>
    <row r="22" spans="2:6" s="28" customFormat="1" ht="15.75" customHeight="1">
      <c r="B22" s="84" t="s">
        <v>78</v>
      </c>
      <c r="C22" s="298"/>
      <c r="D22" s="29"/>
      <c r="F22" s="63"/>
    </row>
    <row r="23" spans="2:6" s="28" customFormat="1" ht="15.75" customHeight="1">
      <c r="B23" s="92" t="s">
        <v>156</v>
      </c>
      <c r="C23" s="302">
        <f aca="true" t="shared" si="0" ref="C23:C28">(C11-C17)</f>
        <v>931391200</v>
      </c>
      <c r="D23" s="29"/>
      <c r="F23" s="63"/>
    </row>
    <row r="24" spans="2:6" s="28" customFormat="1" ht="15.75" customHeight="1">
      <c r="B24" s="93" t="s">
        <v>73</v>
      </c>
      <c r="C24" s="303">
        <f t="shared" si="0"/>
        <v>220830000</v>
      </c>
      <c r="D24" s="29"/>
      <c r="F24" s="63"/>
    </row>
    <row r="25" spans="2:6" s="28" customFormat="1" ht="15.75" customHeight="1">
      <c r="B25" s="93" t="s">
        <v>74</v>
      </c>
      <c r="C25" s="303">
        <f t="shared" si="0"/>
        <v>0</v>
      </c>
      <c r="D25" s="29"/>
      <c r="F25" s="63"/>
    </row>
    <row r="26" spans="2:6" s="28" customFormat="1" ht="15.75" customHeight="1">
      <c r="B26" s="93" t="s">
        <v>75</v>
      </c>
      <c r="C26" s="303">
        <f t="shared" si="0"/>
        <v>0</v>
      </c>
      <c r="D26" s="29"/>
      <c r="F26" s="63"/>
    </row>
    <row r="27" spans="2:6" s="28" customFormat="1" ht="15.75" customHeight="1">
      <c r="B27" s="93" t="s">
        <v>154</v>
      </c>
      <c r="C27" s="303">
        <f t="shared" si="0"/>
        <v>0</v>
      </c>
      <c r="D27" s="29"/>
      <c r="F27" s="63"/>
    </row>
    <row r="28" spans="2:6" s="28" customFormat="1" ht="15.75" customHeight="1">
      <c r="B28" s="94" t="s">
        <v>79</v>
      </c>
      <c r="C28" s="304">
        <f t="shared" si="0"/>
        <v>710561200</v>
      </c>
      <c r="D28" s="29"/>
      <c r="F28" s="63"/>
    </row>
    <row r="29" spans="2:6" s="28" customFormat="1" ht="15.75" customHeight="1">
      <c r="B29" s="92" t="s">
        <v>157</v>
      </c>
      <c r="C29" s="297">
        <f>SUM(C30:C33)</f>
        <v>7792155000</v>
      </c>
      <c r="D29" s="29"/>
      <c r="F29" s="63"/>
    </row>
    <row r="30" spans="2:6" s="28" customFormat="1" ht="15.75" customHeight="1">
      <c r="B30" s="83" t="s">
        <v>80</v>
      </c>
      <c r="C30" s="305">
        <v>7792155000</v>
      </c>
      <c r="D30" s="29"/>
      <c r="F30" s="63"/>
    </row>
    <row r="31" spans="2:6" s="28" customFormat="1" ht="15.75" customHeight="1">
      <c r="B31" s="83" t="s">
        <v>81</v>
      </c>
      <c r="C31" s="305"/>
      <c r="D31" s="29"/>
      <c r="F31" s="63"/>
    </row>
    <row r="32" spans="2:6" s="28" customFormat="1" ht="15.75" customHeight="1">
      <c r="B32" s="85" t="s">
        <v>82</v>
      </c>
      <c r="C32" s="305"/>
      <c r="D32" s="29"/>
      <c r="F32" s="63"/>
    </row>
    <row r="33" spans="2:6" s="28" customFormat="1" ht="15.75" customHeight="1">
      <c r="B33" s="84" t="s">
        <v>83</v>
      </c>
      <c r="C33" s="306"/>
      <c r="D33" s="29"/>
      <c r="F33" s="63"/>
    </row>
    <row r="34" spans="2:6" s="28" customFormat="1" ht="4.5" customHeight="1">
      <c r="B34" s="30"/>
      <c r="C34" s="31"/>
      <c r="D34" s="29"/>
      <c r="F34" s="62"/>
    </row>
    <row r="35" spans="2:6" s="28" customFormat="1" ht="15.75" customHeight="1">
      <c r="B35" s="32" t="s">
        <v>70</v>
      </c>
      <c r="C35" s="33" t="s">
        <v>19</v>
      </c>
      <c r="D35" s="29"/>
      <c r="F35" s="62"/>
    </row>
    <row r="36" spans="2:6" s="28" customFormat="1" ht="15.75" customHeight="1">
      <c r="B36" s="95" t="s">
        <v>106</v>
      </c>
      <c r="C36" s="297">
        <f>SUM(C37,C42:C44)</f>
        <v>8723546200</v>
      </c>
      <c r="D36" s="29"/>
      <c r="F36"/>
    </row>
    <row r="37" spans="2:6" s="28" customFormat="1" ht="15.75" customHeight="1">
      <c r="B37" s="96" t="s">
        <v>158</v>
      </c>
      <c r="C37" s="297">
        <f>SUM(C30,C23)</f>
        <v>8723546200</v>
      </c>
      <c r="D37" s="29"/>
      <c r="F37" s="18">
        <f>IF(AND(C37&lt;&gt;0,C37&lt;&gt;SUM(C38:C41)),"Er","")</f>
      </c>
    </row>
    <row r="38" spans="2:6" s="28" customFormat="1" ht="15.75" customHeight="1">
      <c r="B38" s="86" t="s">
        <v>108</v>
      </c>
      <c r="C38" s="298">
        <v>7473637100</v>
      </c>
      <c r="D38" s="29"/>
      <c r="F38" s="18">
        <f>IF(C38&gt;C37,"Er","")</f>
      </c>
    </row>
    <row r="39" spans="2:6" s="28" customFormat="1" ht="15.75" customHeight="1">
      <c r="B39" s="87" t="s">
        <v>109</v>
      </c>
      <c r="C39" s="298">
        <v>949274300</v>
      </c>
      <c r="D39" s="29"/>
      <c r="F39" s="18">
        <f>IF(C39&gt;C37,"Er","")</f>
      </c>
    </row>
    <row r="40" spans="2:6" s="28" customFormat="1" ht="15.75" customHeight="1">
      <c r="B40" s="87" t="s">
        <v>110</v>
      </c>
      <c r="C40" s="305">
        <v>28706000</v>
      </c>
      <c r="D40" s="29"/>
      <c r="F40" s="18">
        <f>IF(C40&gt;C37,"Er","")</f>
      </c>
    </row>
    <row r="41" spans="2:6" s="28" customFormat="1" ht="15.75" customHeight="1">
      <c r="B41" s="88" t="s">
        <v>111</v>
      </c>
      <c r="C41" s="307">
        <f>C37-SUM(C38:C40)</f>
        <v>271928800</v>
      </c>
      <c r="D41" s="29"/>
      <c r="F41"/>
    </row>
    <row r="42" spans="2:6" s="28" customFormat="1" ht="15.75" customHeight="1">
      <c r="B42" s="96" t="s">
        <v>159</v>
      </c>
      <c r="C42" s="297">
        <f>C32</f>
        <v>0</v>
      </c>
      <c r="D42" s="29"/>
      <c r="F42"/>
    </row>
    <row r="43" spans="2:6" s="28" customFormat="1" ht="15.75" customHeight="1">
      <c r="B43" s="96" t="s">
        <v>160</v>
      </c>
      <c r="C43" s="297">
        <f>C31</f>
        <v>0</v>
      </c>
      <c r="D43" s="29"/>
      <c r="F43"/>
    </row>
    <row r="44" spans="2:6" s="28" customFormat="1" ht="15.75" customHeight="1" thickBot="1">
      <c r="B44" s="97" t="s">
        <v>161</v>
      </c>
      <c r="C44" s="308">
        <f>C33</f>
        <v>0</v>
      </c>
      <c r="D44" s="29"/>
      <c r="F44"/>
    </row>
    <row r="45" spans="2:6" s="28" customFormat="1" ht="15.75" customHeight="1">
      <c r="B45" s="34"/>
      <c r="C45" s="418" t="s">
        <v>20</v>
      </c>
      <c r="D45" s="418"/>
      <c r="E45" s="418"/>
      <c r="F45" s="61"/>
    </row>
    <row r="46" spans="2:6" s="36" customFormat="1" ht="15.75" customHeight="1">
      <c r="B46" s="35" t="s">
        <v>21</v>
      </c>
      <c r="C46" s="419" t="s">
        <v>18</v>
      </c>
      <c r="D46" s="419"/>
      <c r="E46" s="419"/>
      <c r="F46" s="61"/>
    </row>
    <row r="47" spans="2:6" s="38" customFormat="1" ht="15.75" customHeight="1">
      <c r="B47" s="37" t="s">
        <v>17</v>
      </c>
      <c r="C47" s="418" t="s">
        <v>22</v>
      </c>
      <c r="D47" s="418"/>
      <c r="E47" s="418"/>
      <c r="F47" s="64"/>
    </row>
    <row r="48" spans="2:6" s="28" customFormat="1" ht="15.75" customHeight="1">
      <c r="B48" s="34"/>
      <c r="C48" s="29"/>
      <c r="D48" s="29"/>
      <c r="E48" s="29"/>
      <c r="F48" s="61"/>
    </row>
    <row r="49" spans="2:6" s="28" customFormat="1" ht="15.75" customHeight="1">
      <c r="B49" s="34"/>
      <c r="C49" s="29"/>
      <c r="D49" s="29"/>
      <c r="E49" s="29"/>
      <c r="F49" s="61"/>
    </row>
    <row r="50" spans="2:6" s="28" customFormat="1" ht="15.75" customHeight="1">
      <c r="B50" s="34"/>
      <c r="C50" s="29"/>
      <c r="D50" s="29"/>
      <c r="E50" s="29"/>
      <c r="F50" s="61"/>
    </row>
    <row r="51" spans="2:6" s="28" customFormat="1" ht="15.75" customHeight="1">
      <c r="B51" s="39" t="s">
        <v>23</v>
      </c>
      <c r="C51" s="418" t="s">
        <v>23</v>
      </c>
      <c r="D51" s="418"/>
      <c r="E51" s="418"/>
      <c r="F51" s="61"/>
    </row>
    <row r="52" spans="2:6" s="28" customFormat="1" ht="4.5" customHeight="1">
      <c r="B52" s="40"/>
      <c r="C52" s="41"/>
      <c r="D52" s="41"/>
      <c r="E52" s="41"/>
      <c r="F52" s="61"/>
    </row>
    <row r="53" spans="2:6" s="42" customFormat="1" ht="14.25">
      <c r="B53" s="65" t="s">
        <v>24</v>
      </c>
      <c r="F53" s="61"/>
    </row>
    <row r="54" spans="2:6" s="42" customFormat="1" ht="14.25">
      <c r="B54" s="66" t="s">
        <v>169</v>
      </c>
      <c r="F54" s="61"/>
    </row>
    <row r="55" spans="2:6" s="42" customFormat="1" ht="14.25">
      <c r="B55" s="67" t="s">
        <v>170</v>
      </c>
      <c r="F55" s="61"/>
    </row>
    <row r="56" spans="2:6" s="42" customFormat="1" ht="14.25">
      <c r="B56" s="67" t="s">
        <v>171</v>
      </c>
      <c r="F56" s="61"/>
    </row>
    <row r="57" spans="2:6" s="42" customFormat="1" ht="14.25">
      <c r="B57" s="67" t="s">
        <v>172</v>
      </c>
      <c r="F57" s="61"/>
    </row>
    <row r="58" spans="2:6" s="42" customFormat="1" ht="14.25">
      <c r="B58" s="67" t="s">
        <v>173</v>
      </c>
      <c r="F58" s="61"/>
    </row>
    <row r="63" ht="15.75">
      <c r="B63" s="21"/>
    </row>
  </sheetData>
  <sheetProtection password="C129" sheet="1" objects="1" scenarios="1"/>
  <mergeCells count="6">
    <mergeCell ref="B2:C2"/>
    <mergeCell ref="B3:C3"/>
    <mergeCell ref="C51:E51"/>
    <mergeCell ref="C45:E45"/>
    <mergeCell ref="C46:E46"/>
    <mergeCell ref="C47:E47"/>
  </mergeCells>
  <dataValidations count="2">
    <dataValidation allowBlank="1" showInputMessage="1" showErrorMessage="1" errorTitle="Lçi nhËp d÷ liÖu" error="ChØ nhËp d÷ liÖu kiÓu sè, kh«ng nhËp ch÷." sqref="C10"/>
    <dataValidation type="decimal" allowBlank="1" showErrorMessage="1" errorTitle="Nhập dữ liệu sai" error="Chỉ được phép nhập số không quá 100000000000" sqref="C12:C16 C18:C22 C30:C33 C38:C40">
      <formula1>0</formula1>
      <formula2>100000000000</formula2>
    </dataValidation>
  </dataValidations>
  <printOptions/>
  <pageMargins left="0.7480314960629921" right="0.2362204724409449" top="0.7480314960629921" bottom="0.5118110236220472" header="0.1968503937007874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Roman,Regular"&amp;10Cuối năm&amp;R&amp;"Times New Roman,Regular"&amp;10&amp;A&amp;P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L20"/>
  <sheetViews>
    <sheetView showGridLines="0" showZeros="0" zoomScalePageLayoutView="0" workbookViewId="0" topLeftCell="A1">
      <selection activeCell="M16" sqref="M16"/>
    </sheetView>
  </sheetViews>
  <sheetFormatPr defaultColWidth="9" defaultRowHeight="15"/>
  <cols>
    <col min="1" max="1" width="1.59765625" style="1" customWidth="1"/>
    <col min="2" max="2" width="32.69921875" style="1" customWidth="1"/>
    <col min="3" max="3" width="11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3" ht="18.75">
      <c r="B1" s="3" t="s">
        <v>239</v>
      </c>
      <c r="C1" s="3"/>
    </row>
    <row r="2" ht="4.5" customHeight="1" thickBot="1"/>
    <row r="3" spans="2:6" ht="15.75">
      <c r="B3" s="383" t="s">
        <v>26</v>
      </c>
      <c r="C3" s="381" t="s">
        <v>19</v>
      </c>
      <c r="D3" s="378" t="s">
        <v>0</v>
      </c>
      <c r="E3" s="379"/>
      <c r="F3" s="380"/>
    </row>
    <row r="4" spans="2:6" ht="15.75">
      <c r="B4" s="384"/>
      <c r="C4" s="382"/>
      <c r="D4" s="19" t="s">
        <v>27</v>
      </c>
      <c r="E4" s="19" t="s">
        <v>28</v>
      </c>
      <c r="F4" s="20" t="s">
        <v>29</v>
      </c>
    </row>
    <row r="5" spans="2:11" ht="15.75">
      <c r="B5" s="193" t="s">
        <v>30</v>
      </c>
      <c r="C5" s="124">
        <f>SUM(D5:F5)</f>
        <v>0</v>
      </c>
      <c r="D5" s="120"/>
      <c r="E5" s="120"/>
      <c r="F5" s="191"/>
      <c r="H5" s="5"/>
      <c r="I5" s="5">
        <f>IF(OR(D5&lt;D6),"Er","")</f>
      </c>
      <c r="J5" s="5">
        <f>IF(OR(E5&lt;E6),"Er","")</f>
      </c>
      <c r="K5" s="5">
        <f>IF(OR(F5&lt;F6),"Er","")</f>
      </c>
    </row>
    <row r="6" spans="2:11" ht="15.75">
      <c r="B6" s="182" t="s">
        <v>145</v>
      </c>
      <c r="C6" s="148">
        <f aca="true" t="shared" si="0" ref="C6:C12">SUM(D6:F6)</f>
        <v>0</v>
      </c>
      <c r="D6" s="155"/>
      <c r="E6" s="155"/>
      <c r="F6" s="145"/>
      <c r="H6" s="5"/>
      <c r="I6" s="5">
        <f>IF(OR(D6&gt;D5),"Er","")</f>
      </c>
      <c r="J6" s="5">
        <f>IF(OR(E6&gt;E5),"Er","")</f>
      </c>
      <c r="K6" s="5">
        <f>IF(OR(F6&gt;F5),"Er","")</f>
      </c>
    </row>
    <row r="7" spans="2:11" ht="15.75">
      <c r="B7" s="181" t="s">
        <v>58</v>
      </c>
      <c r="C7" s="124">
        <f t="shared" si="0"/>
        <v>0</v>
      </c>
      <c r="D7" s="120"/>
      <c r="E7" s="120"/>
      <c r="F7" s="191"/>
      <c r="H7" s="5"/>
      <c r="I7" s="5"/>
      <c r="J7" s="5"/>
      <c r="K7" s="5"/>
    </row>
    <row r="8" spans="2:11" ht="15.75" customHeight="1">
      <c r="B8" s="181" t="s">
        <v>59</v>
      </c>
      <c r="C8" s="124">
        <f t="shared" si="0"/>
        <v>0</v>
      </c>
      <c r="D8" s="120"/>
      <c r="E8" s="120"/>
      <c r="F8" s="191"/>
      <c r="H8" s="5"/>
      <c r="I8" s="5">
        <f>IF(D8&gt;D5,"Er","")</f>
      </c>
      <c r="J8" s="5">
        <f>IF(E8&gt;E5,"Er","")</f>
      </c>
      <c r="K8" s="5">
        <f>IF(F8&gt;F5,"Er","")</f>
      </c>
    </row>
    <row r="9" spans="2:11" ht="15.75" customHeight="1">
      <c r="B9" s="188" t="s">
        <v>215</v>
      </c>
      <c r="C9" s="124">
        <f t="shared" si="0"/>
        <v>0</v>
      </c>
      <c r="D9" s="122"/>
      <c r="E9" s="122"/>
      <c r="F9" s="192"/>
      <c r="H9" s="5"/>
      <c r="I9" s="5">
        <f>IF(D9&gt;D5,"Er","")</f>
      </c>
      <c r="J9" s="5">
        <f>IF(E9&gt;E5,"Er","")</f>
      </c>
      <c r="K9" s="5">
        <f>IF(F9&gt;F5,"Er","")</f>
      </c>
    </row>
    <row r="10" spans="2:11" ht="48" customHeight="1">
      <c r="B10" s="189" t="s">
        <v>220</v>
      </c>
      <c r="C10" s="124">
        <f t="shared" si="0"/>
        <v>0</v>
      </c>
      <c r="D10" s="122"/>
      <c r="E10" s="122"/>
      <c r="F10" s="192"/>
      <c r="H10" s="5"/>
      <c r="I10" s="5">
        <f>IF(D10&gt;D5,"Er","")</f>
      </c>
      <c r="J10" s="5">
        <f>IF(E10&gt;E5,"Er","")</f>
      </c>
      <c r="K10" s="5">
        <f>IF(F10&gt;F5,"Er","")</f>
      </c>
    </row>
    <row r="11" spans="2:11" ht="15.75" customHeight="1">
      <c r="B11" s="185" t="s">
        <v>214</v>
      </c>
      <c r="C11" s="133">
        <f t="shared" si="0"/>
        <v>0</v>
      </c>
      <c r="D11" s="115"/>
      <c r="E11" s="115"/>
      <c r="F11" s="116"/>
      <c r="H11" s="5"/>
      <c r="I11" s="55">
        <f>IF(OR(D11&lt;D12,D11&lt;D14,D11&lt;D15,D11&lt;D16,D11&lt;D17,D11&lt;D19),"Er","")</f>
      </c>
      <c r="J11" s="55">
        <f>IF(OR(E11&lt;E12,E11&lt;E14,E11&lt;E15,E11&lt;E16,E11&lt;E17,E11&lt;E19),"Er","")</f>
      </c>
      <c r="K11" s="55">
        <f>IF(OR(F11&lt;F12,F11&lt;F14,F11&lt;F15,F11&lt;F16,F11&lt;F17,F11&lt;F19),"Er","")</f>
      </c>
    </row>
    <row r="12" spans="2:11" ht="15.75">
      <c r="B12" s="186" t="s">
        <v>145</v>
      </c>
      <c r="C12" s="134">
        <f t="shared" si="0"/>
        <v>0</v>
      </c>
      <c r="D12" s="106"/>
      <c r="E12" s="106"/>
      <c r="F12" s="108"/>
      <c r="H12" s="5"/>
      <c r="I12" s="55">
        <f>IF(OR(D12&gt;D11),"Er","")</f>
      </c>
      <c r="J12" s="55">
        <f>IF(OR(E12&gt;E11),"Er","")</f>
      </c>
      <c r="K12" s="55">
        <f>IF(OR(F12&gt;F11),"Er","")</f>
      </c>
    </row>
    <row r="13" spans="2:12" ht="15.75">
      <c r="B13" s="194" t="s">
        <v>117</v>
      </c>
      <c r="C13" s="133">
        <f>SUM(D13:F13)</f>
        <v>0</v>
      </c>
      <c r="D13" s="195">
        <f>D11</f>
        <v>0</v>
      </c>
      <c r="E13" s="195">
        <f>E11</f>
        <v>0</v>
      </c>
      <c r="F13" s="196">
        <f>F11</f>
        <v>0</v>
      </c>
      <c r="G13"/>
      <c r="H13" s="5"/>
      <c r="I13" s="55">
        <f>IF(OR(D13&lt;D14,D13&lt;D15,D13&lt;D16,D13&lt;D17,D13&lt;D18,D13&lt;D19),"Er","")</f>
      </c>
      <c r="J13" s="55">
        <f>IF(OR(E13&lt;E14,E13&lt;E15,E13&lt;E16,E13&lt;E17,E13&lt;E18,E13&lt;E19),"Er","")</f>
      </c>
      <c r="K13" s="55">
        <f>IF(OR(F13&lt;F14,F13&lt;F15,F13&lt;F16,F13&lt;F17,F13&lt;F18,F13&lt;F19),"Er","")</f>
      </c>
      <c r="L13" s="4"/>
    </row>
    <row r="14" spans="2:12" ht="15.75">
      <c r="B14" s="182" t="s">
        <v>168</v>
      </c>
      <c r="C14" s="133">
        <f>IF(SUM(D14:F14)&lt;&gt;0,SUM(D14:F14),"")</f>
      </c>
      <c r="D14" s="115"/>
      <c r="E14" s="115"/>
      <c r="F14" s="116"/>
      <c r="G14"/>
      <c r="H14" s="46"/>
      <c r="I14" s="55">
        <f>IF(D14&gt;D11,"Er","")</f>
      </c>
      <c r="J14" s="55">
        <f>IF(E14&gt;E11,"Er","")</f>
      </c>
      <c r="K14" s="55">
        <f>IF(F14&gt;F11,"Er","")</f>
      </c>
      <c r="L14" s="4"/>
    </row>
    <row r="15" spans="2:12" ht="15.75">
      <c r="B15" s="183" t="s">
        <v>141</v>
      </c>
      <c r="C15" s="134">
        <f>IF(SUM(D15:F15)&lt;&gt;0,SUM(D15:F15),"")</f>
      </c>
      <c r="D15" s="106"/>
      <c r="E15" s="106"/>
      <c r="F15" s="108"/>
      <c r="G15"/>
      <c r="H15" s="46"/>
      <c r="I15" s="55">
        <f>IF(D15&gt;D11,"Er","")</f>
      </c>
      <c r="J15" s="55">
        <f>IF(E15&gt;E11,"Er","")</f>
      </c>
      <c r="K15" s="55">
        <f>IF(F15&gt;F11,"Er","")</f>
      </c>
      <c r="L15" s="4"/>
    </row>
    <row r="16" spans="2:12" ht="15.75">
      <c r="B16" s="183" t="s">
        <v>142</v>
      </c>
      <c r="C16" s="134">
        <f>IF(SUM(D16:F16)&lt;&gt;0,SUM(D16:F16),"")</f>
      </c>
      <c r="D16" s="106"/>
      <c r="E16" s="106"/>
      <c r="F16" s="108"/>
      <c r="G16"/>
      <c r="H16" s="46"/>
      <c r="I16" s="55">
        <f>IF(D16&gt;D11,"Er","")</f>
      </c>
      <c r="J16" s="55">
        <f>IF(E16&gt;E11,"Er","")</f>
      </c>
      <c r="K16" s="55">
        <f>IF(F16&gt;F11,"Er","")</f>
      </c>
      <c r="L16" s="4"/>
    </row>
    <row r="17" spans="2:12" ht="15.75">
      <c r="B17" s="183" t="s">
        <v>143</v>
      </c>
      <c r="C17" s="134">
        <f>IF(SUM(D17:F17)&lt;&gt;0,SUM(D17:F17),"")</f>
      </c>
      <c r="D17" s="106"/>
      <c r="E17" s="106"/>
      <c r="F17" s="108"/>
      <c r="G17"/>
      <c r="H17" s="46"/>
      <c r="I17" s="55">
        <f>IF(D17&gt;D11,"Er","")</f>
      </c>
      <c r="J17" s="55">
        <f>IF(E17&gt;E11,"Er","")</f>
      </c>
      <c r="K17" s="55">
        <f>IF(F17&gt;F11,"Er","")</f>
      </c>
      <c r="L17" s="4"/>
    </row>
    <row r="18" spans="2:12" ht="15.75">
      <c r="B18" s="183" t="s">
        <v>216</v>
      </c>
      <c r="C18" s="134">
        <f>SUM(D18:G18)</f>
        <v>0</v>
      </c>
      <c r="D18" s="111"/>
      <c r="E18" s="111"/>
      <c r="F18" s="112"/>
      <c r="G18"/>
      <c r="H18" s="46"/>
      <c r="I18" s="55">
        <f>IF(D18&gt;D11,"Er","")</f>
      </c>
      <c r="J18" s="55">
        <f>IF(E18&gt;E11,"Er","")</f>
      </c>
      <c r="K18" s="55">
        <f>IF(F18&gt;F11,"Er","")</f>
      </c>
      <c r="L18" s="4"/>
    </row>
    <row r="19" spans="2:12" ht="16.5" thickBot="1">
      <c r="B19" s="190" t="s">
        <v>144</v>
      </c>
      <c r="C19" s="136">
        <f>IF(SUM(D19:F19)&lt;&gt;0,SUM(D19:F19),"")</f>
      </c>
      <c r="D19" s="117"/>
      <c r="E19" s="117"/>
      <c r="F19" s="118"/>
      <c r="G19"/>
      <c r="H19" s="46"/>
      <c r="I19" s="55">
        <f>IF(D19&gt;D11,"Er","")</f>
      </c>
      <c r="J19" s="55">
        <f>IF(E19&gt;E11,"Er","")</f>
      </c>
      <c r="K19" s="55">
        <f>IF(F19&gt;F11,"Er","")</f>
      </c>
      <c r="L19" s="4"/>
    </row>
    <row r="20" ht="15.75">
      <c r="B20" s="43" t="s">
        <v>84</v>
      </c>
    </row>
  </sheetData>
  <sheetProtection password="C129" sheet="1" objects="1" scenarios="1"/>
  <mergeCells count="3">
    <mergeCell ref="B3:B4"/>
    <mergeCell ref="C3:C4"/>
    <mergeCell ref="D3:F3"/>
  </mergeCells>
  <dataValidations count="3">
    <dataValidation allowBlank="1" showErrorMessage="1" sqref="D13:F13"/>
    <dataValidation type="whole" allowBlank="1" showErrorMessage="1" errorTitle="Lỗi nhập dữ liệu" error="Chỉ nhập dữ liệu số tối đa 2000" sqref="D14:F19 D5:F6 D7:F12">
      <formula1>0</formula1>
      <formula2>2000</formula2>
    </dataValidation>
    <dataValidation allowBlank="1" showInputMessage="1" showErrorMessage="1" errorTitle="Lçi nhËp d÷ liÖu" error="ChØ nhËp d÷ liÖu kiÓu sè, kh«ng nhËp ch÷." sqref="C5:C19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K34"/>
  <sheetViews>
    <sheetView showGridLines="0" showZeros="0" zoomScalePageLayoutView="0" workbookViewId="0" topLeftCell="A1">
      <selection activeCell="O32" sqref="O32"/>
    </sheetView>
  </sheetViews>
  <sheetFormatPr defaultColWidth="9" defaultRowHeight="15"/>
  <cols>
    <col min="1" max="1" width="1.1015625" style="8" customWidth="1"/>
    <col min="2" max="2" width="32.59765625" style="1" customWidth="1"/>
    <col min="3" max="3" width="10.59765625" style="1" customWidth="1"/>
    <col min="4" max="6" width="9.59765625" style="1" customWidth="1"/>
    <col min="7" max="7" width="0.8984375" style="1" customWidth="1"/>
    <col min="8" max="11" width="2.59765625" style="4" customWidth="1"/>
    <col min="12" max="16384" width="9" style="1" customWidth="1"/>
  </cols>
  <sheetData>
    <row r="1" spans="2:4" ht="18.75">
      <c r="B1" s="56" t="s">
        <v>240</v>
      </c>
      <c r="C1" s="57"/>
      <c r="D1" s="3"/>
    </row>
    <row r="2" ht="4.5" customHeight="1" thickBot="1"/>
    <row r="3" spans="2:6" ht="15.75">
      <c r="B3" s="383" t="s">
        <v>34</v>
      </c>
      <c r="C3" s="385" t="s">
        <v>19</v>
      </c>
      <c r="D3" s="387" t="s">
        <v>0</v>
      </c>
      <c r="E3" s="387"/>
      <c r="F3" s="388"/>
    </row>
    <row r="4" spans="2:6" ht="15.75">
      <c r="B4" s="384"/>
      <c r="C4" s="386"/>
      <c r="D4" s="19" t="s">
        <v>27</v>
      </c>
      <c r="E4" s="19" t="s">
        <v>28</v>
      </c>
      <c r="F4" s="20" t="s">
        <v>29</v>
      </c>
    </row>
    <row r="5" spans="2:11" ht="15.75">
      <c r="B5" s="172" t="s">
        <v>60</v>
      </c>
      <c r="C5" s="133">
        <f aca="true" t="shared" si="0" ref="C5:C24">SUM(D5:F5)</f>
        <v>0</v>
      </c>
      <c r="D5" s="128">
        <f>SUM(D6,D8,D10,D12)</f>
        <v>0</v>
      </c>
      <c r="E5" s="128">
        <f>SUM(E6,E8,E10,E12)</f>
        <v>0</v>
      </c>
      <c r="F5" s="130">
        <f>SUM(F6,F8,F10,F12)</f>
        <v>0</v>
      </c>
      <c r="H5" s="5"/>
      <c r="I5" s="5"/>
      <c r="J5" s="5"/>
      <c r="K5" s="5"/>
    </row>
    <row r="6" spans="2:11" ht="15.75">
      <c r="B6" s="164" t="s">
        <v>150</v>
      </c>
      <c r="C6" s="133">
        <f t="shared" si="0"/>
        <v>0</v>
      </c>
      <c r="D6" s="153"/>
      <c r="E6" s="115"/>
      <c r="F6" s="116"/>
      <c r="H6" s="5"/>
      <c r="I6" s="5">
        <f>IF(OR(D6&lt;D7),"Er","")</f>
      </c>
      <c r="J6" s="5">
        <f>IF(OR(E6&lt;E7),"Er","")</f>
      </c>
      <c r="K6" s="5">
        <f>IF(OR(F6&lt;F7),"Er","")</f>
      </c>
    </row>
    <row r="7" spans="2:11" ht="15.75">
      <c r="B7" s="243" t="s">
        <v>145</v>
      </c>
      <c r="C7" s="135">
        <f t="shared" si="0"/>
        <v>0</v>
      </c>
      <c r="D7" s="156"/>
      <c r="E7" s="157"/>
      <c r="F7" s="158"/>
      <c r="H7" s="5"/>
      <c r="I7" s="5">
        <f>IF(OR(D7&gt;D6),"Er","")</f>
      </c>
      <c r="J7" s="5">
        <f>IF(OR(E7&gt;E6),"Er","")</f>
      </c>
      <c r="K7" s="5">
        <f>IF(OR(F7&gt;F6),"Er","")</f>
      </c>
    </row>
    <row r="8" spans="2:11" ht="15.75">
      <c r="B8" s="244" t="s">
        <v>91</v>
      </c>
      <c r="C8" s="148">
        <f t="shared" si="0"/>
        <v>0</v>
      </c>
      <c r="D8" s="154"/>
      <c r="E8" s="155"/>
      <c r="F8" s="145"/>
      <c r="H8" s="5"/>
      <c r="I8" s="5">
        <f>IF(OR(D8&lt;D9),"Er","")</f>
      </c>
      <c r="J8" s="5">
        <f>IF(OR(E8&lt;E9),"Er","")</f>
      </c>
      <c r="K8" s="5">
        <f>IF(OR(F8&lt;F9),"Er","")</f>
      </c>
    </row>
    <row r="9" spans="2:11" ht="15.75">
      <c r="B9" s="245" t="s">
        <v>145</v>
      </c>
      <c r="C9" s="149">
        <f t="shared" si="0"/>
        <v>0</v>
      </c>
      <c r="D9" s="161"/>
      <c r="E9" s="111"/>
      <c r="F9" s="112"/>
      <c r="H9" s="5"/>
      <c r="I9" s="5">
        <f>IF(OR(D9&gt;D8),"Er","")</f>
      </c>
      <c r="J9" s="5">
        <f>IF(OR(E9&gt;E8),"Er","")</f>
      </c>
      <c r="K9" s="5">
        <f>IF(OR(F9&gt;F8),"Er","")</f>
      </c>
    </row>
    <row r="10" spans="2:11" ht="15.75">
      <c r="B10" s="246" t="s">
        <v>92</v>
      </c>
      <c r="C10" s="133">
        <f t="shared" si="0"/>
        <v>0</v>
      </c>
      <c r="D10" s="153"/>
      <c r="E10" s="115"/>
      <c r="F10" s="116"/>
      <c r="H10" s="5"/>
      <c r="I10" s="5">
        <f>IF(OR(D10&lt;D11),"Er","")</f>
      </c>
      <c r="J10" s="5">
        <f>IF(OR(E10&lt;E11),"Er","")</f>
      </c>
      <c r="K10" s="5">
        <f>IF(OR(F10&lt;F11),"Er","")</f>
      </c>
    </row>
    <row r="11" spans="2:11" ht="15.75">
      <c r="B11" s="243" t="s">
        <v>145</v>
      </c>
      <c r="C11" s="135">
        <f t="shared" si="0"/>
        <v>0</v>
      </c>
      <c r="D11" s="160"/>
      <c r="E11" s="113"/>
      <c r="F11" s="114"/>
      <c r="H11" s="5"/>
      <c r="I11" s="5">
        <f>IF(OR(D11&gt;D10),"Er","")</f>
      </c>
      <c r="J11" s="5">
        <f>IF(OR(E11&gt;E10),"Er","")</f>
      </c>
      <c r="K11" s="5">
        <f>IF(OR(F11&gt;F10),"Er","")</f>
      </c>
    </row>
    <row r="12" spans="2:11" ht="15.75">
      <c r="B12" s="244" t="s">
        <v>151</v>
      </c>
      <c r="C12" s="148">
        <f t="shared" si="0"/>
        <v>0</v>
      </c>
      <c r="D12" s="154"/>
      <c r="E12" s="155"/>
      <c r="F12" s="145"/>
      <c r="H12" s="5"/>
      <c r="I12" s="5">
        <f>IF(OR(D12&lt;D13),"Er","")</f>
      </c>
      <c r="J12" s="5">
        <f>IF(OR(E12&lt;E13),"Er","")</f>
      </c>
      <c r="K12" s="5">
        <f>IF(OR(F12&lt;F13),"Er","")</f>
      </c>
    </row>
    <row r="13" spans="2:11" ht="15.75">
      <c r="B13" s="165" t="s">
        <v>145</v>
      </c>
      <c r="C13" s="134">
        <f t="shared" si="0"/>
        <v>0</v>
      </c>
      <c r="D13" s="159"/>
      <c r="E13" s="106"/>
      <c r="F13" s="108"/>
      <c r="H13" s="5"/>
      <c r="I13" s="5">
        <f>IF(OR(D13&gt;D12),"Er","")</f>
      </c>
      <c r="J13" s="5">
        <f>IF(OR(E13&gt;E12),"Er","")</f>
      </c>
      <c r="K13" s="5">
        <f>IF(OR(F13&gt;F12),"Er","")</f>
      </c>
    </row>
    <row r="14" spans="2:11" ht="15.75">
      <c r="B14" s="172" t="s">
        <v>61</v>
      </c>
      <c r="C14" s="133">
        <f t="shared" si="0"/>
        <v>0</v>
      </c>
      <c r="D14" s="128">
        <f>SUM(D15,D17,D19,D21,D23)</f>
        <v>0</v>
      </c>
      <c r="E14" s="128">
        <f>SUM(E15,E17,E19,E21,E23)</f>
        <v>0</v>
      </c>
      <c r="F14" s="130">
        <f>SUM(F15,F17,F19,F21,F23)</f>
        <v>0</v>
      </c>
      <c r="G14" s="1">
        <f>SUM(G15,G17,G19,G21,G23)</f>
        <v>0</v>
      </c>
      <c r="H14" s="5"/>
      <c r="I14" s="5"/>
      <c r="J14" s="5"/>
      <c r="K14" s="5"/>
    </row>
    <row r="15" spans="2:11" ht="15.75">
      <c r="B15" s="164" t="s">
        <v>152</v>
      </c>
      <c r="C15" s="133">
        <f t="shared" si="0"/>
        <v>0</v>
      </c>
      <c r="D15" s="153"/>
      <c r="E15" s="115"/>
      <c r="F15" s="116"/>
      <c r="H15" s="5"/>
      <c r="I15" s="5">
        <f>IF(OR(D15&lt;D16),"Er","")</f>
      </c>
      <c r="J15" s="5">
        <f>IF(OR(E15&lt;E16),"Er","")</f>
      </c>
      <c r="K15" s="5">
        <f>IF(OR(F15&lt;F16),"Er","")</f>
      </c>
    </row>
    <row r="16" spans="2:11" ht="15.75">
      <c r="B16" s="245" t="s">
        <v>145</v>
      </c>
      <c r="C16" s="149">
        <f t="shared" si="0"/>
        <v>0</v>
      </c>
      <c r="D16" s="162"/>
      <c r="E16" s="163"/>
      <c r="F16" s="178"/>
      <c r="H16" s="5"/>
      <c r="I16" s="5">
        <f>IF(OR(D16&gt;D15),"Er","")</f>
      </c>
      <c r="J16" s="5">
        <f>IF(OR(E16&gt;E15),"Er","")</f>
      </c>
      <c r="K16" s="5">
        <f>IF(OR(F16&gt;F15),"Er","")</f>
      </c>
    </row>
    <row r="17" spans="2:11" ht="15.75">
      <c r="B17" s="246" t="s">
        <v>91</v>
      </c>
      <c r="C17" s="133">
        <f t="shared" si="0"/>
        <v>0</v>
      </c>
      <c r="D17" s="153"/>
      <c r="E17" s="115"/>
      <c r="F17" s="116"/>
      <c r="H17" s="5"/>
      <c r="I17" s="5">
        <f>IF(OR(D17&lt;D18),"Er","")</f>
      </c>
      <c r="J17" s="5">
        <f>IF(OR(E17&lt;E18),"Er","")</f>
      </c>
      <c r="K17" s="5">
        <f>IF(OR(F17&lt;F18),"Er","")</f>
      </c>
    </row>
    <row r="18" spans="2:11" ht="15.75">
      <c r="B18" s="243" t="s">
        <v>145</v>
      </c>
      <c r="C18" s="135">
        <f t="shared" si="0"/>
        <v>0</v>
      </c>
      <c r="D18" s="160"/>
      <c r="E18" s="113"/>
      <c r="F18" s="114"/>
      <c r="H18" s="5"/>
      <c r="I18" s="5">
        <f>IF(OR(D18&gt;D17),"Er","")</f>
      </c>
      <c r="J18" s="5">
        <f>IF(OR(E18&gt;E17),"Er","")</f>
      </c>
      <c r="K18" s="5">
        <f>IF(OR(F18&gt;F17),"Er","")</f>
      </c>
    </row>
    <row r="19" spans="2:11" ht="15.75">
      <c r="B19" s="244" t="s">
        <v>92</v>
      </c>
      <c r="C19" s="148">
        <f t="shared" si="0"/>
        <v>0</v>
      </c>
      <c r="D19" s="154"/>
      <c r="E19" s="155"/>
      <c r="F19" s="145"/>
      <c r="H19" s="5"/>
      <c r="I19" s="5">
        <f>IF(OR(D19&lt;D20),"Er","")</f>
      </c>
      <c r="J19" s="5">
        <f>IF(OR(E19&lt;E20),"Er","")</f>
      </c>
      <c r="K19" s="5">
        <f>IF(OR(F19&lt;F20),"Er","")</f>
      </c>
    </row>
    <row r="20" spans="2:11" ht="15.75">
      <c r="B20" s="245" t="s">
        <v>145</v>
      </c>
      <c r="C20" s="149">
        <f t="shared" si="0"/>
        <v>0</v>
      </c>
      <c r="D20" s="161"/>
      <c r="E20" s="111"/>
      <c r="F20" s="112"/>
      <c r="H20" s="5"/>
      <c r="I20" s="5">
        <f>IF(OR(D20&gt;D19),"Er","")</f>
      </c>
      <c r="J20" s="5">
        <f>IF(OR(E20&gt;E19),"Er","")</f>
      </c>
      <c r="K20" s="5">
        <f>IF(OR(F20&gt;F19),"Er","")</f>
      </c>
    </row>
    <row r="21" spans="2:11" ht="15.75">
      <c r="B21" s="246" t="s">
        <v>151</v>
      </c>
      <c r="C21" s="133">
        <f t="shared" si="0"/>
        <v>0</v>
      </c>
      <c r="D21" s="153"/>
      <c r="E21" s="115"/>
      <c r="F21" s="116"/>
      <c r="H21" s="5"/>
      <c r="I21" s="5">
        <f>IF(OR(D21&lt;D22),"Er","")</f>
      </c>
      <c r="J21" s="5">
        <f>IF(OR(E21&lt;E22),"Er","")</f>
      </c>
      <c r="K21" s="5">
        <f>IF(OR(F21&lt;F22),"Er","")</f>
      </c>
    </row>
    <row r="22" spans="2:11" ht="15.75">
      <c r="B22" s="243" t="s">
        <v>145</v>
      </c>
      <c r="C22" s="135">
        <f t="shared" si="0"/>
        <v>0</v>
      </c>
      <c r="D22" s="160"/>
      <c r="E22" s="113"/>
      <c r="F22" s="114"/>
      <c r="H22" s="5"/>
      <c r="I22" s="5">
        <f>IF(OR(D22&gt;D21),"Er","")</f>
      </c>
      <c r="J22" s="5">
        <f>IF(OR(E22&gt;E21),"Er","")</f>
      </c>
      <c r="K22" s="5">
        <f>IF(OR(F22&gt;F21),"Er","")</f>
      </c>
    </row>
    <row r="23" spans="2:11" ht="15.75">
      <c r="B23" s="244" t="s">
        <v>93</v>
      </c>
      <c r="C23" s="148">
        <f t="shared" si="0"/>
        <v>0</v>
      </c>
      <c r="D23" s="154"/>
      <c r="E23" s="155"/>
      <c r="F23" s="145"/>
      <c r="H23" s="5"/>
      <c r="I23" s="5">
        <f>IF(OR(D23&lt;D24),"Er","")</f>
      </c>
      <c r="J23" s="5">
        <f>IF(OR(E23&lt;E24),"Er","")</f>
      </c>
      <c r="K23" s="5">
        <f>IF(OR(F23&lt;F24),"Er","")</f>
      </c>
    </row>
    <row r="24" spans="2:11" ht="15.75">
      <c r="B24" s="165" t="s">
        <v>145</v>
      </c>
      <c r="C24" s="134">
        <f t="shared" si="0"/>
        <v>0</v>
      </c>
      <c r="D24" s="161"/>
      <c r="E24" s="111"/>
      <c r="F24" s="112"/>
      <c r="H24" s="5"/>
      <c r="I24" s="5">
        <f>IF(OR(D24&gt;D23),"Er","")</f>
      </c>
      <c r="J24" s="5">
        <f>IF(OR(E24&gt;E23),"Er","")</f>
      </c>
      <c r="K24" s="5">
        <f>IF(OR(F24&gt;F23),"Er","")</f>
      </c>
    </row>
    <row r="25" spans="2:11" ht="15.75">
      <c r="B25" s="173" t="s">
        <v>226</v>
      </c>
      <c r="C25" s="171">
        <f>SUM(D25:F25)</f>
        <v>0</v>
      </c>
      <c r="D25" s="119"/>
      <c r="E25" s="119"/>
      <c r="F25" s="231"/>
      <c r="H25" s="5">
        <f>IF(C25&gt;HocSinh_THPT!C5,"Er","")</f>
      </c>
      <c r="I25" s="5" t="e">
        <f>IF(#REF!&gt;HocSinh_THPT!#REF!,"Er","")</f>
        <v>#REF!</v>
      </c>
      <c r="J25" s="5">
        <f>IF(D25&gt;HocSinh_THPT!D5,"Er","")</f>
      </c>
      <c r="K25" s="5">
        <f>IF(E25&gt;HocSinh_THPT!E5,"Er","")</f>
      </c>
    </row>
    <row r="26" spans="2:11" ht="16.5" thickBot="1">
      <c r="B26" s="247" t="s">
        <v>145</v>
      </c>
      <c r="C26" s="248">
        <f>SUM(D26:F26)</f>
        <v>0</v>
      </c>
      <c r="D26" s="249"/>
      <c r="E26" s="250"/>
      <c r="F26" s="251"/>
      <c r="H26" s="5"/>
      <c r="I26" s="5">
        <f>IF(OR(D26&gt;D25),"Er","")</f>
      </c>
      <c r="J26" s="5">
        <f>IF(OR(E26&gt;E25),"Er","")</f>
      </c>
      <c r="K26" s="5">
        <f>IF(OR(F26&gt;F25),"Er","")</f>
      </c>
    </row>
    <row r="27" spans="2:11" s="10" customFormat="1" ht="16.5" thickBot="1">
      <c r="B27" s="252"/>
      <c r="D27" s="252"/>
      <c r="E27" s="252"/>
      <c r="F27" s="252"/>
      <c r="H27" s="58"/>
      <c r="I27" s="58"/>
      <c r="J27" s="58"/>
      <c r="K27" s="58"/>
    </row>
    <row r="28" spans="2:11" s="10" customFormat="1" ht="15.75">
      <c r="B28" s="174" t="s">
        <v>39</v>
      </c>
      <c r="C28" s="175">
        <f>SUM(C29,C32:C33)</f>
        <v>0</v>
      </c>
      <c r="D28" s="176">
        <f>SUM(D29,D32:D33)</f>
        <v>0</v>
      </c>
      <c r="E28" s="176">
        <f>SUM(E29,E32:E33)</f>
        <v>0</v>
      </c>
      <c r="F28" s="177">
        <f>SUM(F29,F32:F33)</f>
        <v>0</v>
      </c>
      <c r="H28" s="59">
        <f>IF(AND(C28&lt;&gt;0,C28&gt;C5),"Er","")</f>
      </c>
      <c r="I28" s="59">
        <f>IF(AND(D28&lt;&gt;0,D28&gt;D5),"Er","")</f>
      </c>
      <c r="J28" s="59">
        <f>IF(AND(E28&lt;&gt;0,E28&gt;E5),"Er","")</f>
      </c>
      <c r="K28" s="59">
        <f>IF(AND(F28&lt;&gt;0,F28&gt;F5),"Er","")</f>
      </c>
    </row>
    <row r="29" spans="2:11" s="10" customFormat="1" ht="15.75">
      <c r="B29" s="179" t="s">
        <v>40</v>
      </c>
      <c r="C29" s="148">
        <f>SUM(D29:F29)</f>
        <v>0</v>
      </c>
      <c r="D29" s="115"/>
      <c r="E29" s="163"/>
      <c r="F29" s="178"/>
      <c r="H29" s="59">
        <f>IF(AND(C29&lt;SUM(C30:C31),C29&lt;&gt;0),"Er","")</f>
      </c>
      <c r="I29" s="59">
        <f>IF(OR(AND(D29&lt;SUM(D30:D31),D29&lt;&gt;0),D29&gt;D14),"Er","")</f>
      </c>
      <c r="J29" s="59">
        <f>IF(OR(AND(E29&lt;SUM(E30:E31),E29&lt;&gt;0),E29&gt;E14),"Er","")</f>
      </c>
      <c r="K29" s="59">
        <f>IF(OR(AND(F29&lt;SUM(F30:F31),F29&lt;&gt;0),F29&gt;F14),"Er","")</f>
      </c>
    </row>
    <row r="30" spans="2:11" s="10" customFormat="1" ht="15.75">
      <c r="B30" s="142" t="s">
        <v>104</v>
      </c>
      <c r="C30" s="148">
        <f>SUM(D30:F30)</f>
        <v>0</v>
      </c>
      <c r="D30" s="111"/>
      <c r="E30" s="111"/>
      <c r="F30" s="112"/>
      <c r="H30" s="59">
        <f>IF(C30&gt;C29,"Er","")</f>
      </c>
      <c r="I30" s="59">
        <f>IF(D30&gt;D29,"Er","")</f>
      </c>
      <c r="J30" s="59">
        <f>IF(E30&gt;E29,"Er","")</f>
      </c>
      <c r="K30" s="59">
        <f>IF(F30&gt;F29,"Er","")</f>
      </c>
    </row>
    <row r="31" spans="2:11" s="10" customFormat="1" ht="15.75">
      <c r="B31" s="180" t="s">
        <v>103</v>
      </c>
      <c r="C31" s="148">
        <f>SUM(D31:F31)</f>
        <v>0</v>
      </c>
      <c r="D31" s="111"/>
      <c r="E31" s="111"/>
      <c r="F31" s="112"/>
      <c r="H31" s="59">
        <f>IF(C31&gt;C29,"Er","")</f>
      </c>
      <c r="I31" s="59">
        <f>IF(D31&gt;D29,"Er","")</f>
      </c>
      <c r="J31" s="59">
        <f>IF(E31&gt;E29,"Er","")</f>
      </c>
      <c r="K31" s="59">
        <f>IF(F31&gt;F29,"Er","")</f>
      </c>
    </row>
    <row r="32" spans="2:11" s="10" customFormat="1" ht="15.75">
      <c r="B32" s="142" t="s">
        <v>41</v>
      </c>
      <c r="C32" s="134">
        <f>SUM(D32:F32)</f>
        <v>0</v>
      </c>
      <c r="D32" s="111"/>
      <c r="E32" s="111"/>
      <c r="F32" s="112"/>
      <c r="H32" s="59">
        <f>IF(OR(C32&gt;C28,C32&gt;C14),"Er","")</f>
      </c>
      <c r="I32" s="59">
        <f>IF(OR(D32&gt;D28,D32&gt;D14),"Er","")</f>
      </c>
      <c r="J32" s="59">
        <f>IF(OR(E32&gt;E28,E32&gt;E14),"Er","")</f>
      </c>
      <c r="K32" s="59">
        <f>IF(OR(F32&gt;F28,F32&gt;F14),"Er","")</f>
      </c>
    </row>
    <row r="33" spans="2:11" s="10" customFormat="1" ht="16.5" thickBot="1">
      <c r="B33" s="143" t="s">
        <v>42</v>
      </c>
      <c r="C33" s="136">
        <f>SUM(D33:F33)</f>
        <v>0</v>
      </c>
      <c r="D33" s="117"/>
      <c r="E33" s="117"/>
      <c r="F33" s="118"/>
      <c r="H33" s="59">
        <f>IF(OR(C33&gt;C28,C33&gt;C14),"Er","")</f>
      </c>
      <c r="I33" s="59">
        <f>IF(OR(D33&gt;D28,D33&gt;D14),"Er","")</f>
      </c>
      <c r="J33" s="59">
        <f>IF(OR(E33&gt;E28,E33&gt;E14),"Er","")</f>
      </c>
      <c r="K33" s="59">
        <f>IF(OR(F33&gt;F28,F33&gt;F14),"Er","")</f>
      </c>
    </row>
    <row r="34" spans="8:11" s="10" customFormat="1" ht="15.75">
      <c r="H34" s="58"/>
      <c r="I34" s="58"/>
      <c r="J34" s="58"/>
      <c r="K34" s="58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allowBlank="1" errorTitle="Lçi nhËp d÷ liÖu" error="ChØ nhËp d÷ liÖu kiÓu sè, kh«ng nhËp ch÷." sqref="D14:F14 D5:F5 D25:F25 D28:F28"/>
    <dataValidation allowBlank="1" showInputMessage="1" showErrorMessage="1" errorTitle="Lçi nhËp d÷ liÖu" error="ChØ nhËp d÷ liÖu kiÓu sè, kh«ng nhËp ch÷." sqref="C28:C33 C5:C26"/>
    <dataValidation type="whole" allowBlank="1" showErrorMessage="1" errorTitle="Lỗi nhập dữ liệu" error="Chỉ nhập dữ liệu số tối đa 2000" sqref="D26:F26 D29:F33 D6:F13 D15:F24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FPT-ELEAD</cp:lastModifiedBy>
  <cp:lastPrinted>2014-03-24T04:31:40Z</cp:lastPrinted>
  <dcterms:created xsi:type="dcterms:W3CDTF">2002-10-30T04:02:03Z</dcterms:created>
  <dcterms:modified xsi:type="dcterms:W3CDTF">2016-11-04T07:34:54Z</dcterms:modified>
  <cp:category/>
  <cp:version/>
  <cp:contentType/>
  <cp:contentStatus/>
</cp:coreProperties>
</file>